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codeName="BuÇalışmaKitabı" defaultThemeVersion="124226"/>
  <xr:revisionPtr revIDLastSave="0" documentId="13_ncr:1_{CB80E801-7DC3-482B-9307-24735214F282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RIPEC" sheetId="1" r:id="rId1"/>
    <sheet name="Percentage" sheetId="4" state="hidden" r:id="rId2"/>
    <sheet name="Variables" sheetId="2" state="hidden" r:id="rId3"/>
    <sheet name="Score Meter-v2" sheetId="8" state="hidden" r:id="rId4"/>
    <sheet name="Support" sheetId="9" state="hidden" r:id="rId5"/>
  </sheets>
  <externalReferences>
    <externalReference r:id="rId6"/>
    <externalReference r:id="rId7"/>
  </externalReferences>
  <definedNames>
    <definedName name="ActivityRange">[1]Database!$A$12:INDEX([1]Database!$A$12:$A$67,COUNTIF([1]Database!$A$12:$A$67,"?*"))</definedName>
    <definedName name="MaterialRange">[1]Database!$P$12:INDEX([1]Database!$P$12:$P$68,COUNTIF([1]Database!$P$12:$P$67,"?*"))</definedName>
    <definedName name="SubassemblyRange">[1]Database!$Y$12:INDEX([1]Database!$Y$12:$Y$67,COUNTIF([1]Database!$Y$12:$Y$67,"?*"))</definedName>
    <definedName name="ToolsRange">[1]Database!$B$12:INDEX([1]Database!$B$12:$B$67,COUNTIF([1]Database!$B$12:$B$67,"?*"))</definedName>
  </definedNames>
  <calcPr calcId="191029"/>
</workbook>
</file>

<file path=xl/calcChain.xml><?xml version="1.0" encoding="utf-8"?>
<calcChain xmlns="http://schemas.openxmlformats.org/spreadsheetml/2006/main">
  <c r="F21" i="1" l="1"/>
  <c r="G21" i="1" s="1"/>
  <c r="F22" i="1"/>
  <c r="F23" i="1"/>
  <c r="F24" i="1"/>
  <c r="F25" i="1"/>
  <c r="F19" i="1"/>
  <c r="F20" i="1"/>
  <c r="G20" i="1" s="1"/>
  <c r="N6" i="1" l="1"/>
  <c r="G19" i="1"/>
  <c r="F27" i="1"/>
  <c r="G27" i="1" l="1"/>
  <c r="H27" i="1" s="1"/>
  <c r="F39" i="1"/>
  <c r="G39" i="1" s="1"/>
  <c r="H39" i="1" s="1"/>
  <c r="F33" i="1" l="1"/>
  <c r="G33" i="1" s="1"/>
  <c r="H33" i="1" s="1"/>
  <c r="F32" i="1"/>
  <c r="G32" i="1" s="1"/>
  <c r="F30" i="1"/>
  <c r="H21" i="1"/>
  <c r="F15" i="1"/>
  <c r="A3" i="4"/>
  <c r="A2" i="4"/>
  <c r="F16" i="1"/>
  <c r="G16" i="1" s="1"/>
  <c r="F34" i="1"/>
  <c r="F29" i="1"/>
  <c r="G29" i="1" s="1"/>
  <c r="H29" i="1" s="1"/>
  <c r="G30" i="1" l="1"/>
  <c r="H30" i="1" s="1"/>
  <c r="G15" i="1"/>
  <c r="H15" i="1" s="1"/>
  <c r="G25" i="1"/>
  <c r="H25" i="1" s="1"/>
  <c r="G34" i="1"/>
  <c r="H34" i="1" s="1"/>
  <c r="H32" i="1"/>
  <c r="H16" i="1"/>
  <c r="E8" i="9"/>
  <c r="G8" i="9" s="1"/>
  <c r="F31" i="1" l="1"/>
  <c r="G31" i="1" s="1"/>
  <c r="H31" i="1" l="1"/>
  <c r="A7" i="4"/>
  <c r="A6" i="4"/>
  <c r="A5" i="4"/>
  <c r="F37" i="1" l="1"/>
  <c r="F38" i="1"/>
  <c r="F35" i="1"/>
  <c r="F28" i="1"/>
  <c r="G22" i="1"/>
  <c r="H22" i="1" s="1"/>
  <c r="G23" i="1"/>
  <c r="H23" i="1" s="1"/>
  <c r="G24" i="1"/>
  <c r="H24" i="1" s="1"/>
  <c r="N7" i="1"/>
  <c r="B5" i="4" s="1"/>
  <c r="F14" i="1"/>
  <c r="F17" i="1"/>
  <c r="F13" i="1"/>
  <c r="F9" i="1"/>
  <c r="F10" i="1"/>
  <c r="G10" i="1" s="1"/>
  <c r="F11" i="1"/>
  <c r="G11" i="1" s="1"/>
  <c r="P6" i="1" l="1"/>
  <c r="P7" i="1" s="1"/>
  <c r="B7" i="4" s="1"/>
  <c r="O6" i="1"/>
  <c r="O7" i="1" s="1"/>
  <c r="B6" i="4" s="1"/>
  <c r="L6" i="1"/>
  <c r="L7" i="1" s="1"/>
  <c r="G9" i="1"/>
  <c r="H9" i="1" s="1"/>
  <c r="M6" i="1"/>
  <c r="M7" i="1" s="1"/>
  <c r="B4" i="4" s="1"/>
  <c r="H10" i="1"/>
  <c r="H11" i="1"/>
  <c r="G17" i="1"/>
  <c r="H17" i="1" s="1"/>
  <c r="G35" i="1"/>
  <c r="H35" i="1" s="1"/>
  <c r="G38" i="1"/>
  <c r="H38" i="1" s="1"/>
  <c r="G37" i="1"/>
  <c r="H37" i="1" s="1"/>
  <c r="G28" i="1"/>
  <c r="H28" i="1" s="1"/>
  <c r="H20" i="1"/>
  <c r="G13" i="1"/>
  <c r="H13" i="1" s="1"/>
  <c r="H19" i="1"/>
  <c r="G14" i="1"/>
  <c r="H14" i="1" s="1"/>
  <c r="B3" i="4" l="1"/>
  <c r="L8" i="1"/>
  <c r="Q6" i="1"/>
  <c r="Q7" i="1" s="1"/>
  <c r="B2" i="4" s="1"/>
  <c r="G1" i="8" l="1"/>
  <c r="E3" i="9" s="1"/>
  <c r="G3" i="9" s="1"/>
  <c r="C2" i="4"/>
  <c r="C3" i="4"/>
  <c r="C5" i="4"/>
  <c r="N8" i="1"/>
  <c r="C4" i="4"/>
  <c r="M8" i="1"/>
  <c r="P8" i="1"/>
  <c r="C7" i="4"/>
  <c r="C6" i="4"/>
  <c r="O8" i="1"/>
  <c r="C3" i="9" l="1"/>
  <c r="B8" i="9" s="1"/>
  <c r="Q8" i="1"/>
  <c r="B5" i="9" l="1"/>
  <c r="B3" i="9"/>
  <c r="B6" i="9"/>
  <c r="B7" i="9"/>
  <c r="B4" i="9"/>
  <c r="B9" i="9" l="1"/>
</calcChain>
</file>

<file path=xl/sharedStrings.xml><?xml version="1.0" encoding="utf-8"?>
<sst xmlns="http://schemas.openxmlformats.org/spreadsheetml/2006/main" count="346" uniqueCount="265">
  <si>
    <t>Robustness of circuit to failures</t>
  </si>
  <si>
    <t>Diagnostic</t>
  </si>
  <si>
    <t>Sub-variable</t>
  </si>
  <si>
    <t>Score</t>
  </si>
  <si>
    <t>Spare parts/components</t>
  </si>
  <si>
    <t>Component identification</t>
  </si>
  <si>
    <t>Presence and availability of component references on the power electronic converter's PCB.</t>
  </si>
  <si>
    <t>0: Not available</t>
  </si>
  <si>
    <t>1: Available</t>
  </si>
  <si>
    <t>0: Non-available</t>
  </si>
  <si>
    <t>1: Less than 5 years</t>
  </si>
  <si>
    <t>2: 5 to 7 years</t>
  </si>
  <si>
    <t>3: 7 to 9 years</t>
  </si>
  <si>
    <t>4: more than 9 years</t>
  </si>
  <si>
    <t>Sub-sub-variable</t>
  </si>
  <si>
    <t>Score (S)</t>
  </si>
  <si>
    <t>W</t>
  </si>
  <si>
    <t>Security and protection</t>
  </si>
  <si>
    <t>Presence of security component</t>
  </si>
  <si>
    <t>Failure propagation analysis from sensitive components</t>
  </si>
  <si>
    <t>Means to quantify product aging</t>
  </si>
  <si>
    <t>Presence of a means to quantify product aging</t>
  </si>
  <si>
    <t>Technique required for desoldering or resoldering less reliable components</t>
  </si>
  <si>
    <t>Diagnostic Procedures and Necessary Tools</t>
  </si>
  <si>
    <t>0: No security components.</t>
  </si>
  <si>
    <t>1: Presence of resistance against overvoltage</t>
  </si>
  <si>
    <t>2: Presence of a fuse or equivalent component.</t>
  </si>
  <si>
    <t>3: Presence of other security components (e.g., Zener diodes, dual overvoltage protection, reverse circuit protection).</t>
  </si>
  <si>
    <t>0: The entire board is destroyed.</t>
  </si>
  <si>
    <t>1: More than ten components are affected.</t>
  </si>
  <si>
    <t>2: More than four components are affected.</t>
  </si>
  <si>
    <t>3: Only the component in question is destroyed.</t>
  </si>
  <si>
    <t>1: Available means to quantify product aging.</t>
  </si>
  <si>
    <t>0: Non-removable</t>
  </si>
  <si>
    <t>1: Removable with proprietary tools</t>
  </si>
  <si>
    <t>2: Removable with specific tools</t>
  </si>
  <si>
    <t>3: Removable with common tools</t>
  </si>
  <si>
    <t>0: Neither removable nor reusable</t>
  </si>
  <si>
    <t xml:space="preserve">1: Removable but not reusable </t>
  </si>
  <si>
    <t>2: Removable and reusable</t>
  </si>
  <si>
    <t>0: Impossible</t>
  </si>
  <si>
    <t xml:space="preserve">1: Oven </t>
  </si>
  <si>
    <t xml:space="preserve">2: Microsoldering </t>
  </si>
  <si>
    <t>3: Conventional SMD soldering</t>
  </si>
  <si>
    <t>4: Conventional through-hole soldering</t>
  </si>
  <si>
    <t>5: None or screws - No complex desoldering technique required, or screws are used for removal.</t>
  </si>
  <si>
    <t>Parts availability</t>
  </si>
  <si>
    <t>Commitment to the duration of spare parts availability (faulty/broken parts and functional parts).</t>
  </si>
  <si>
    <t>Commitment to spare parts delivery times.</t>
  </si>
  <si>
    <t>Parts price</t>
  </si>
  <si>
    <t>Price pre-tax of the most expensive part.</t>
  </si>
  <si>
    <t>Average price pre-tax of other parts.</t>
  </si>
  <si>
    <t>Price pre-tax of the product.</t>
  </si>
  <si>
    <t>1: Less than 9 years</t>
  </si>
  <si>
    <t>2: Between 9 and 11 years</t>
  </si>
  <si>
    <t>3: Between 11 and 13 years</t>
  </si>
  <si>
    <t>4: More than 13 years</t>
  </si>
  <si>
    <t>1: More than 10 days</t>
  </si>
  <si>
    <t>2: Between 10 and 5 days</t>
  </si>
  <si>
    <t>3: Between 5 and 3 days</t>
  </si>
  <si>
    <t>4: Less than 3 days</t>
  </si>
  <si>
    <t>Name</t>
  </si>
  <si>
    <t>A short circuit or failure (complete circuit opening) at the level of a susceptible to fault component destroys</t>
  </si>
  <si>
    <t>Tools required for disassembly</t>
  </si>
  <si>
    <t>Score Values</t>
  </si>
  <si>
    <t>Disassembly/reasembly</t>
  </si>
  <si>
    <t>TOTAL</t>
  </si>
  <si>
    <t>Impact of each 
sub-sub activity</t>
  </si>
  <si>
    <t>Brand name</t>
  </si>
  <si>
    <t>Product category</t>
  </si>
  <si>
    <t>Date</t>
  </si>
  <si>
    <t>Blank</t>
  </si>
  <si>
    <t>Level</t>
  </si>
  <si>
    <t>RIPEC Score</t>
  </si>
  <si>
    <t>Score percentage</t>
  </si>
  <si>
    <t>Sales Score</t>
  </si>
  <si>
    <t>Color Pie Chart (v2)</t>
  </si>
  <si>
    <t>Indicator Pie Chart (v2)</t>
  </si>
  <si>
    <t>Rating Table</t>
  </si>
  <si>
    <t>Type</t>
  </si>
  <si>
    <t>Rating Color</t>
  </si>
  <si>
    <t>Rating</t>
  </si>
  <si>
    <t>Indicator</t>
  </si>
  <si>
    <t>No Fill Part</t>
  </si>
  <si>
    <t>First Blank</t>
  </si>
  <si>
    <t>Worst</t>
  </si>
  <si>
    <t>Bad</t>
  </si>
  <si>
    <t>Average</t>
  </si>
  <si>
    <t>Indicator Pie Chart (v1)</t>
  </si>
  <si>
    <t>Good</t>
  </si>
  <si>
    <t>Best</t>
  </si>
  <si>
    <t>Last Blank</t>
  </si>
  <si>
    <t>Half Circle</t>
  </si>
  <si>
    <t>Documentation retention period</t>
  </si>
  <si>
    <t>Access to digital information</t>
  </si>
  <si>
    <t>Safety documentation</t>
  </si>
  <si>
    <t xml:space="preserve">C1.1. </t>
  </si>
  <si>
    <t xml:space="preserve">C1.2. </t>
  </si>
  <si>
    <t xml:space="preserve">C1.3. </t>
  </si>
  <si>
    <t xml:space="preserve">C2.1. </t>
  </si>
  <si>
    <t>C2.1.1.</t>
  </si>
  <si>
    <t xml:space="preserve">C2.2. </t>
  </si>
  <si>
    <t>C2.2.1.</t>
  </si>
  <si>
    <t xml:space="preserve">C2.4. </t>
  </si>
  <si>
    <t>C2.4.1.</t>
  </si>
  <si>
    <t>Table 7. C3: RIPEC calculation sheet for disassembly/reassembly.</t>
  </si>
  <si>
    <t xml:space="preserve">C3.1. </t>
  </si>
  <si>
    <t xml:space="preserve">C3.2. </t>
  </si>
  <si>
    <t>Table 8. C4: RIPEC calculation sheet for diagnostic.</t>
  </si>
  <si>
    <t>C4.2.1.</t>
  </si>
  <si>
    <t>C4.3.1.</t>
  </si>
  <si>
    <t>Table 9. C5: RIPEC calculation sheet for spare parts/components.</t>
  </si>
  <si>
    <t xml:space="preserve">C5.3.2. </t>
  </si>
  <si>
    <t xml:space="preserve">C5.4. </t>
  </si>
  <si>
    <t xml:space="preserve">C5.4.1. </t>
  </si>
  <si>
    <t>C5.4.2.</t>
  </si>
  <si>
    <t>C5.4.3.</t>
  </si>
  <si>
    <t>C1.2</t>
  </si>
  <si>
    <t>C1.1.1.</t>
  </si>
  <si>
    <t>C1.2.1.</t>
  </si>
  <si>
    <t>C1.3.1.</t>
  </si>
  <si>
    <t>Table 5. C1: Calculation sheet for product traceability &amp; repair information access.</t>
  </si>
  <si>
    <t>Table 6. C2: Calculation sheet for the design characteristics enhancing circuit repairability.</t>
  </si>
  <si>
    <t>C2.5.1. 
Presence of separable, standardized, and sourceable PCB modules</t>
  </si>
  <si>
    <t>0: No modularity: the PCB is fully monolithic</t>
  </si>
  <si>
    <t>1: Modules are identifiable, but not physically separable</t>
  </si>
  <si>
    <t xml:space="preserve">2: Physically separable modules are present, but either use proprietary connectors or cannot be sourced </t>
  </si>
  <si>
    <t>3: Fully modular design: modules are separable, use standardized interconnects, and are readily available as spare parts</t>
  </si>
  <si>
    <t>C2.6.1.
Design-time use of standardized components for fail-prone parts</t>
  </si>
  <si>
    <t>0: Custom or proprietary components used, with no available specifications</t>
  </si>
  <si>
    <t>1: Custom components used; partial specifications or markings available, making substitution difficult</t>
  </si>
  <si>
    <t>2: Custom components used, but complete technical specifications are available to enable reproduction or substitution</t>
  </si>
  <si>
    <t>3: Mostly standardized components used; a few custom parts remain but are non-critical or easily substituted</t>
  </si>
  <si>
    <t>4: All fail-prone components are standardized and widely available from multiple suppliers</t>
  </si>
  <si>
    <t>Ease of disassembly and reassembly of the casing/
PCB accessibility</t>
  </si>
  <si>
    <t>C3.1.4.
Type of fastening used</t>
  </si>
  <si>
    <t>C3.1.3.
Tools required for disassembly</t>
  </si>
  <si>
    <t>C3.1.1.
Disassembly maps &amp; exploded views</t>
  </si>
  <si>
    <t xml:space="preserve">1: Available, but lacks detail (e.g., generic exploded diagram without step-by-step flow)			</t>
  </si>
  <si>
    <t xml:space="preserve">2: Detailed disassembly instructions are available (e.g., step-by-step, labeled parts, tool requirements)		</t>
  </si>
  <si>
    <t>3: Fully guided disassembly including part IDs, sequence, and reassembly guidance</t>
  </si>
  <si>
    <t>Ease of disassembly and reassembly of failure-prone components</t>
  </si>
  <si>
    <t>C3.2.1.
Technique required for desoldering/resoldering failure-prone components</t>
  </si>
  <si>
    <t>C3.2.3
Accessibility of solder joints and package type</t>
  </si>
  <si>
    <t>0: No visible access; special tooling needed (BGA/QFN/hidden joints)</t>
  </si>
  <si>
    <t>1: Joints visible but very dense (QFP/fine-pitch SMD)</t>
  </si>
  <si>
    <t>2: Joints accessible-generally with hot air (Standard SMD)</t>
  </si>
  <si>
    <t>3: Solder visible and manually accessible (Through-hole-high pin count)</t>
  </si>
  <si>
    <t>4: Easily accessible with standard tools 	(Through-hole-low pin count)</t>
  </si>
  <si>
    <t>5: Component is mechanically mounted (Socketed or screwed)</t>
  </si>
  <si>
    <t>C4.5.1.
Presence of component references (on PCB, body, or in documentation)</t>
  </si>
  <si>
    <t>0: Unidentifiable – No markings</t>
  </si>
  <si>
    <t>1: Identifiable via component body markings</t>
  </si>
  <si>
    <t>2: Identified by labels on PCB</t>
  </si>
  <si>
    <t>3: References clearly documented in repair files</t>
  </si>
  <si>
    <t>Diagnostic documentation and necessary tools</t>
  </si>
  <si>
    <t>C4.2.1.
Availability of diagnostic documentation</t>
  </si>
  <si>
    <t>C4.2.2
Quality of documentation</t>
  </si>
  <si>
    <t>0: No diagnostic documentation is provided</t>
  </si>
  <si>
    <t>1: Basic checklist is listed, but without structured guidance</t>
  </si>
  <si>
    <t>2: Partially structured diagnostic support is available, such as informal troubleshooting steps or signal measurement suggestions</t>
  </si>
  <si>
    <t>3: Well-structured fault isolation guides are provided (e.g., signal trees, error code logic, flowcharts)</t>
  </si>
  <si>
    <t>Diagnostic reference values</t>
  </si>
  <si>
    <t>Reference values and measurement points provided in documentation</t>
  </si>
  <si>
    <t>1: Basic voltage or current points listed</t>
  </si>
  <si>
    <t>2: Signal characteristics documented (e.g., shape, timing, amplitude)</t>
  </si>
  <si>
    <t>3: Detailed multi-domain diagnostics (e.g., electromagnetic scans, temperature profiles)</t>
  </si>
  <si>
    <t>C4.3.2.
Test points on the PCB</t>
  </si>
  <si>
    <t>1: Input/output only</t>
  </si>
  <si>
    <t>2: At each conversion stage</t>
  </si>
  <si>
    <t>3: Around failure-prone components</t>
  </si>
  <si>
    <t>4: Reference values are consistently marked on silkscreen/test points</t>
  </si>
  <si>
    <t>C4.4.1.
Presence of visual indicators, test points, or error codes</t>
  </si>
  <si>
    <t>0: Not available; diagnosis rely entirely on external probing and documentation</t>
  </si>
  <si>
    <t>1: Basic visual aids (e.g., status LEDs, labeled test points) provide limited fault detection without detailed context</t>
  </si>
  <si>
    <t>2: Intermediate features (e.g., self-test buttons) offer partial diagnostic insight</t>
  </si>
  <si>
    <t>3: Advanced features (e.g., error codes) provide structured guidance for fault isolation</t>
  </si>
  <si>
    <t>4: Multiple diagnostic aids (e.g., error codes + LEDs + test points) work in combination</t>
  </si>
  <si>
    <t>C4.5.1.
Availability of methods to verify restoration of function after repair</t>
  </si>
  <si>
    <t>0: Informal or improvised methods only (e.g., power-on test)</t>
  </si>
  <si>
    <t>1: Manual test procedure (e.g., checklists, signal validation) provided by manufacturer, requiring external tools</t>
  </si>
  <si>
    <t>2: PE offers partial automated test capabilities (e.g., on-board diagnostics)</t>
  </si>
  <si>
    <t>3: Full requalification protocol–self-tests, loop-back tests, or software validation</t>
  </si>
  <si>
    <t>C5.1.</t>
  </si>
  <si>
    <t xml:space="preserve">C5.5.1. </t>
  </si>
  <si>
    <t>C5.1</t>
  </si>
  <si>
    <t>C5.2</t>
  </si>
  <si>
    <t>C4.1</t>
  </si>
  <si>
    <t>C4.2</t>
  </si>
  <si>
    <t>C4.3</t>
  </si>
  <si>
    <t>C3.1</t>
  </si>
  <si>
    <t>C3.2</t>
  </si>
  <si>
    <t>C2.1</t>
  </si>
  <si>
    <t>C2.2</t>
  </si>
  <si>
    <t>C2.3</t>
  </si>
  <si>
    <t>C2.4</t>
  </si>
  <si>
    <t>C1.1</t>
  </si>
  <si>
    <t>C1.3</t>
  </si>
  <si>
    <t>Design characteristics enhancing circuit repairability</t>
  </si>
  <si>
    <t>C2.5. Modular PCB design</t>
  </si>
  <si>
    <t>C2.6.
Use of standardized components</t>
  </si>
  <si>
    <t>Modular PCB design</t>
  </si>
  <si>
    <t>Presence of separable, standardized, and sourceable PCB modules</t>
  </si>
  <si>
    <t>Use of standardized components</t>
  </si>
  <si>
    <t>Design-time use of standardized components for fail-prone parts</t>
  </si>
  <si>
    <t>C2.5</t>
  </si>
  <si>
    <t>Disassembly maps &amp; exploded views</t>
  </si>
  <si>
    <t>Type of fastening used</t>
  </si>
  <si>
    <t>C3.2.2.
Number of pins/leads (x) on failure-prone components (e.g., capacitors, transistors, ICs)</t>
  </si>
  <si>
    <t>Number of pins/leads (x) on failure-prone components (e.g., capacitors, transistors, ICs)</t>
  </si>
  <si>
    <t>Accessibility of solder joints and package type</t>
  </si>
  <si>
    <t>Presence of component references (on PCB, body, or in documentation)</t>
  </si>
  <si>
    <t>Availability of diagnostic documentation</t>
  </si>
  <si>
    <t>Quality of documentation</t>
  </si>
  <si>
    <t>Test points on the PCB</t>
  </si>
  <si>
    <t>Built-in diagnostic support features</t>
  </si>
  <si>
    <t>Presence of visual indicators, test points, or error codes</t>
  </si>
  <si>
    <t>C4.4</t>
  </si>
  <si>
    <t>C4.5</t>
  </si>
  <si>
    <t>C4.6</t>
  </si>
  <si>
    <t>Post-repair qualification tests</t>
  </si>
  <si>
    <t>Availability of methods to verify restoration of function after repair</t>
  </si>
  <si>
    <t>Product traceability &amp; 
repair information access</t>
  </si>
  <si>
    <t>0: 24 &lt; x  Very large pin count (e.g., QFP, BGA) – extremely difficult to rework</t>
  </si>
  <si>
    <t>1: 16 &lt; x ≤ 24  High pin count ICs</t>
  </si>
  <si>
    <t>2: 8 &lt; x ≤ 16  Mid-sized ICs (e.g., SOICs)</t>
  </si>
  <si>
    <t>3: 4 &lt; x ≤ 8  Small ICs, relay</t>
  </si>
  <si>
    <t>4: 2 &lt; x ≤ 4  Transistors, optocouplers</t>
  </si>
  <si>
    <t>5: x ≤ 2	 Capacitors, diodes, resistors – easiest to replace</t>
  </si>
  <si>
    <t>RI-PCB (x/10)</t>
  </si>
  <si>
    <t xml:space="preserve">Limitation of failure propagation </t>
  </si>
  <si>
    <t>Aging data accessibility</t>
  </si>
  <si>
    <t>Spare parts delivery time</t>
  </si>
  <si>
    <t>Diagnostic tool requirements</t>
  </si>
  <si>
    <t>Functional blocks identification</t>
  </si>
  <si>
    <t>C4.1.
Functional blocks identification</t>
  </si>
  <si>
    <t>C4.2.
Component identification</t>
  </si>
  <si>
    <t>C4.3.</t>
  </si>
  <si>
    <t>C4.4.</t>
  </si>
  <si>
    <t>C4.5.</t>
  </si>
  <si>
    <t>C4.6.
Built-in diagnostic support features</t>
  </si>
  <si>
    <t>C4.7.
Post-repair qualification tests</t>
  </si>
  <si>
    <t>C4.7</t>
  </si>
  <si>
    <t>Ease of disassembly</t>
  </si>
  <si>
    <t>C3.1.2.
Ease of disassembly</t>
  </si>
  <si>
    <t>4: Easy</t>
  </si>
  <si>
    <t>2: Hard</t>
  </si>
  <si>
    <t>3: Moderate</t>
  </si>
  <si>
    <t>1: Very hard</t>
  </si>
  <si>
    <t>0: Highly specialized or proprietary tools required</t>
  </si>
  <si>
    <t xml:space="preserve">3: Basic, widely available tools only
</t>
  </si>
  <si>
    <t>1: Advanced or high-cost tools</t>
  </si>
  <si>
    <t>2: Standard workshop tools</t>
  </si>
  <si>
    <t>0: No block marking or visually inferable structure</t>
  </si>
  <si>
    <t>1: Clear, color-coded or visually separated blocks</t>
  </si>
  <si>
    <t>Visually easy of identification functional blocks of the PCB</t>
  </si>
  <si>
    <t>Weight</t>
  </si>
  <si>
    <t>Price pre-tax of the most expensive fail susceptible parts (Please enter a number)</t>
  </si>
  <si>
    <t>Average price pre-tax of other fail susceptible parts (Please enter a number)</t>
  </si>
  <si>
    <t>Price pre-tax of the product (Please enter a number)</t>
  </si>
  <si>
    <t>C1: Product traceability &amp; repair information access</t>
  </si>
  <si>
    <t>C2: Design characteristics enhancing circuit repairability</t>
  </si>
  <si>
    <t>C3: Disassembly/reassembly</t>
  </si>
  <si>
    <t>C4: Diagnostic</t>
  </si>
  <si>
    <t>C5: Spare parts/components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</si>
</sst>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Times New Roman"/>
      <family val="1"/>
      <charset val="162"/>
    </font>
    <font>
      <b/>
      <sz val="11"/>
      <color rgb="FFFF0000"/>
      <name val="Calibri"/>
      <family val="2"/>
      <charset val="162"/>
      <scheme val="minor"/>
    </font>
    <font>
      <sz val="6"/>
      <color theme="1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color indexed="8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 tint="4.9989318521683403E-2"/>
      <name val="Playbill"/>
      <family val="5"/>
    </font>
    <font>
      <b/>
      <sz val="9"/>
      <color indexed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charset val="162"/>
      <scheme val="minor"/>
    </font>
    <font>
      <sz val="9"/>
      <color theme="1"/>
      <name val="Times New Roman"/>
      <family val="1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E7"/>
        <bgColor indexed="64"/>
      </patternFill>
    </fill>
    <fill>
      <patternFill patternType="solid">
        <fgColor rgb="FFDBEDED"/>
        <bgColor indexed="64"/>
      </patternFill>
    </fill>
    <fill>
      <patternFill patternType="solid">
        <fgColor rgb="FFDAD7ED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C0E6EE"/>
        <bgColor indexed="64"/>
      </patternFill>
    </fill>
    <fill>
      <patternFill patternType="solid">
        <fgColor rgb="FF6EBBD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8E6F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20" fillId="0" borderId="0"/>
    <xf numFmtId="0" fontId="21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wrapText="1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0" fillId="3" borderId="5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3" fillId="3" borderId="7" xfId="0" applyFont="1" applyFill="1" applyBorder="1" applyAlignment="1">
      <alignment vertical="center" wrapText="1"/>
    </xf>
    <xf numFmtId="0" fontId="0" fillId="3" borderId="7" xfId="0" applyFill="1" applyBorder="1" applyAlignment="1">
      <alignment vertical="top" wrapText="1"/>
    </xf>
    <xf numFmtId="0" fontId="0" fillId="3" borderId="6" xfId="0" applyFill="1" applyBorder="1" applyAlignment="1">
      <alignment vertical="top" wrapText="1"/>
    </xf>
    <xf numFmtId="0" fontId="3" fillId="3" borderId="4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 wrapText="1"/>
    </xf>
    <xf numFmtId="0" fontId="0" fillId="4" borderId="5" xfId="0" applyFill="1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3" fillId="4" borderId="7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0" fillId="4" borderId="7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3" fillId="5" borderId="2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 wrapText="1"/>
    </xf>
    <xf numFmtId="0" fontId="0" fillId="5" borderId="5" xfId="0" applyFill="1" applyBorder="1" applyAlignment="1">
      <alignment vertical="top" wrapText="1"/>
    </xf>
    <xf numFmtId="0" fontId="0" fillId="5" borderId="4" xfId="0" applyFill="1" applyBorder="1" applyAlignment="1">
      <alignment vertical="top" wrapText="1"/>
    </xf>
    <xf numFmtId="0" fontId="3" fillId="5" borderId="7" xfId="0" applyFont="1" applyFill="1" applyBorder="1" applyAlignment="1">
      <alignment vertical="center" wrapText="1"/>
    </xf>
    <xf numFmtId="0" fontId="0" fillId="5" borderId="7" xfId="0" applyFill="1" applyBorder="1" applyAlignment="1">
      <alignment vertical="top" wrapText="1"/>
    </xf>
    <xf numFmtId="0" fontId="0" fillId="5" borderId="6" xfId="0" applyFill="1" applyBorder="1" applyAlignment="1">
      <alignment vertical="top" wrapText="1"/>
    </xf>
    <xf numFmtId="0" fontId="3" fillId="6" borderId="2" xfId="0" applyFont="1" applyFill="1" applyBorder="1" applyAlignment="1">
      <alignment vertical="center"/>
    </xf>
    <xf numFmtId="0" fontId="3" fillId="6" borderId="5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vertical="center" wrapText="1"/>
    </xf>
    <xf numFmtId="0" fontId="0" fillId="6" borderId="5" xfId="0" applyFill="1" applyBorder="1" applyAlignment="1">
      <alignment vertical="top" wrapText="1"/>
    </xf>
    <xf numFmtId="0" fontId="3" fillId="5" borderId="6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0" fontId="3" fillId="7" borderId="5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vertical="center" wrapText="1"/>
    </xf>
    <xf numFmtId="0" fontId="0" fillId="7" borderId="5" xfId="0" applyFill="1" applyBorder="1" applyAlignment="1">
      <alignment vertical="top" wrapText="1"/>
    </xf>
    <xf numFmtId="0" fontId="0" fillId="7" borderId="4" xfId="0" applyFill="1" applyBorder="1" applyAlignment="1">
      <alignment vertical="top" wrapText="1"/>
    </xf>
    <xf numFmtId="0" fontId="0" fillId="7" borderId="7" xfId="0" applyFill="1" applyBorder="1" applyAlignment="1">
      <alignment vertical="top" wrapText="1"/>
    </xf>
    <xf numFmtId="0" fontId="0" fillId="7" borderId="6" xfId="0" applyFill="1" applyBorder="1" applyAlignment="1">
      <alignment vertical="top" wrapText="1"/>
    </xf>
    <xf numFmtId="0" fontId="5" fillId="7" borderId="6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8" borderId="9" xfId="2" applyFont="1" applyFill="1" applyBorder="1" applyAlignment="1" applyProtection="1">
      <alignment horizontal="center" vertical="center" textRotation="45" wrapText="1"/>
    </xf>
    <xf numFmtId="0" fontId="0" fillId="9" borderId="9" xfId="0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7" fillId="11" borderId="9" xfId="0" applyFont="1" applyFill="1" applyBorder="1" applyAlignment="1" applyProtection="1">
      <alignment vertical="center" wrapText="1"/>
      <protection locked="0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9" fillId="0" borderId="9" xfId="0" applyFont="1" applyBorder="1" applyAlignment="1">
      <alignment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0" borderId="0" xfId="3" applyFont="1"/>
    <xf numFmtId="9" fontId="12" fillId="0" borderId="0" xfId="0" applyNumberFormat="1" applyFont="1"/>
    <xf numFmtId="9" fontId="10" fillId="0" borderId="17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2" fillId="0" borderId="0" xfId="0" applyFont="1"/>
    <xf numFmtId="0" fontId="13" fillId="12" borderId="17" xfId="0" applyFont="1" applyFill="1" applyBorder="1" applyAlignment="1">
      <alignment horizontal="center" vertical="center"/>
    </xf>
    <xf numFmtId="9" fontId="10" fillId="0" borderId="17" xfId="1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/>
    <xf numFmtId="0" fontId="12" fillId="0" borderId="0" xfId="0" applyFont="1" applyFill="1"/>
    <xf numFmtId="0" fontId="16" fillId="0" borderId="9" xfId="0" applyFont="1" applyBorder="1" applyAlignment="1">
      <alignment wrapText="1"/>
    </xf>
    <xf numFmtId="0" fontId="6" fillId="8" borderId="10" xfId="2" applyFont="1" applyFill="1" applyBorder="1" applyAlignment="1" applyProtection="1">
      <alignment horizontal="center" vertical="center" textRotation="45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8" fillId="12" borderId="17" xfId="0" applyFont="1" applyFill="1" applyBorder="1" applyAlignment="1">
      <alignment horizontal="center" vertical="center"/>
    </xf>
    <xf numFmtId="0" fontId="19" fillId="15" borderId="17" xfId="0" applyFont="1" applyFill="1" applyBorder="1" applyAlignment="1">
      <alignment horizontal="center" vertical="center"/>
    </xf>
    <xf numFmtId="0" fontId="10" fillId="0" borderId="17" xfId="0" applyNumberFormat="1" applyFont="1" applyFill="1" applyBorder="1" applyAlignment="1">
      <alignment horizontal="center" vertical="center"/>
    </xf>
    <xf numFmtId="0" fontId="10" fillId="15" borderId="17" xfId="0" applyNumberFormat="1" applyFont="1" applyFill="1" applyBorder="1" applyAlignment="1">
      <alignment horizontal="center" vertical="center"/>
    </xf>
    <xf numFmtId="9" fontId="14" fillId="13" borderId="0" xfId="1" applyFont="1" applyFill="1" applyAlignment="1">
      <alignment horizontal="center" vertical="center"/>
    </xf>
    <xf numFmtId="0" fontId="7" fillId="11" borderId="9" xfId="0" applyFont="1" applyFill="1" applyBorder="1" applyAlignment="1" applyProtection="1">
      <alignment horizontal="center" vertical="center" wrapText="1"/>
      <protection locked="0"/>
    </xf>
    <xf numFmtId="2" fontId="8" fillId="4" borderId="9" xfId="0" applyNumberFormat="1" applyFont="1" applyFill="1" applyBorder="1" applyAlignment="1" applyProtection="1">
      <alignment horizontal="left" vertical="center" wrapText="1"/>
      <protection hidden="1"/>
    </xf>
    <xf numFmtId="0" fontId="22" fillId="4" borderId="9" xfId="0" applyFont="1" applyFill="1" applyBorder="1" applyAlignment="1" applyProtection="1">
      <alignment vertical="center" wrapText="1"/>
      <protection hidden="1"/>
    </xf>
    <xf numFmtId="9" fontId="17" fillId="11" borderId="0" xfId="0" applyNumberFormat="1" applyFont="1" applyFill="1" applyBorder="1" applyAlignment="1" applyProtection="1">
      <alignment horizontal="left" vertical="center" wrapText="1"/>
      <protection hidden="1"/>
    </xf>
    <xf numFmtId="9" fontId="17" fillId="11" borderId="12" xfId="1" applyFont="1" applyFill="1" applyBorder="1" applyAlignment="1" applyProtection="1">
      <alignment horizontal="left" vertical="center" wrapText="1"/>
      <protection hidden="1"/>
    </xf>
    <xf numFmtId="0" fontId="7" fillId="11" borderId="9" xfId="0" applyFont="1" applyFill="1" applyBorder="1" applyAlignment="1" applyProtection="1">
      <alignment vertical="center" wrapText="1"/>
      <protection hidden="1"/>
    </xf>
    <xf numFmtId="0" fontId="6" fillId="8" borderId="10" xfId="2" applyFont="1" applyFill="1" applyBorder="1" applyAlignment="1" applyProtection="1">
      <alignment horizontal="center" vertical="center" textRotation="45" wrapText="1"/>
      <protection hidden="1"/>
    </xf>
    <xf numFmtId="0" fontId="0" fillId="9" borderId="12" xfId="0" applyFill="1" applyBorder="1" applyAlignment="1" applyProtection="1">
      <alignment horizontal="center" vertical="center" wrapText="1"/>
      <protection hidden="1"/>
    </xf>
    <xf numFmtId="0" fontId="7" fillId="11" borderId="9" xfId="0" applyFont="1" applyFill="1" applyBorder="1" applyAlignment="1" applyProtection="1">
      <alignment vertical="center" wrapText="1"/>
      <protection locked="0" hidden="1"/>
    </xf>
    <xf numFmtId="9" fontId="17" fillId="11" borderId="13" xfId="0" applyNumberFormat="1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center" vertical="center" wrapText="1"/>
    </xf>
    <xf numFmtId="0" fontId="7" fillId="11" borderId="10" xfId="0" applyFont="1" applyFill="1" applyBorder="1" applyAlignment="1" applyProtection="1">
      <alignment horizontal="left" vertical="center" wrapText="1"/>
      <protection hidden="1"/>
    </xf>
    <xf numFmtId="0" fontId="3" fillId="6" borderId="8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13" xfId="0" applyFont="1" applyBorder="1" applyAlignment="1">
      <alignment wrapText="1"/>
    </xf>
    <xf numFmtId="0" fontId="16" fillId="0" borderId="9" xfId="0" applyFont="1" applyBorder="1" applyAlignment="1" applyProtection="1">
      <alignment wrapText="1"/>
      <protection hidden="1"/>
    </xf>
    <xf numFmtId="0" fontId="12" fillId="0" borderId="9" xfId="0" applyFont="1" applyBorder="1" applyAlignment="1" applyProtection="1">
      <alignment wrapText="1"/>
      <protection hidden="1"/>
    </xf>
    <xf numFmtId="0" fontId="16" fillId="0" borderId="0" xfId="0" applyFont="1" applyAlignment="1" applyProtection="1">
      <alignment wrapText="1"/>
      <protection hidden="1"/>
    </xf>
    <xf numFmtId="0" fontId="3" fillId="6" borderId="5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22" xfId="0" applyFont="1" applyFill="1" applyBorder="1" applyAlignment="1">
      <alignment vertical="center"/>
    </xf>
    <xf numFmtId="0" fontId="0" fillId="5" borderId="0" xfId="0" applyFill="1" applyBorder="1" applyAlignment="1">
      <alignment vertical="top" wrapText="1"/>
    </xf>
    <xf numFmtId="0" fontId="0" fillId="5" borderId="21" xfId="0" applyFill="1" applyBorder="1" applyAlignment="1">
      <alignment vertical="top" wrapText="1"/>
    </xf>
    <xf numFmtId="0" fontId="3" fillId="6" borderId="5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6" borderId="22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3" fillId="4" borderId="22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7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0" fontId="3" fillId="5" borderId="22" xfId="0" applyFont="1" applyFill="1" applyBorder="1" applyAlignment="1">
      <alignment vertical="center" wrapText="1"/>
    </xf>
    <xf numFmtId="0" fontId="23" fillId="5" borderId="8" xfId="0" applyFont="1" applyFill="1" applyBorder="1" applyAlignment="1">
      <alignment vertical="top" wrapText="1"/>
    </xf>
    <xf numFmtId="0" fontId="3" fillId="6" borderId="22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3" fillId="6" borderId="25" xfId="0" applyFont="1" applyFill="1" applyBorder="1" applyAlignment="1">
      <alignment vertical="center" wrapText="1"/>
    </xf>
    <xf numFmtId="0" fontId="3" fillId="6" borderId="26" xfId="0" applyFont="1" applyFill="1" applyBorder="1" applyAlignment="1">
      <alignment vertical="center" wrapText="1"/>
    </xf>
    <xf numFmtId="0" fontId="3" fillId="6" borderId="27" xfId="0" applyFont="1" applyFill="1" applyBorder="1" applyAlignment="1">
      <alignment vertical="center" wrapText="1"/>
    </xf>
    <xf numFmtId="0" fontId="3" fillId="6" borderId="23" xfId="0" applyFont="1" applyFill="1" applyBorder="1" applyAlignment="1">
      <alignment vertical="center" wrapText="1"/>
    </xf>
    <xf numFmtId="0" fontId="3" fillId="6" borderId="24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7" fillId="11" borderId="0" xfId="0" applyFont="1" applyFill="1" applyBorder="1" applyAlignment="1" applyProtection="1">
      <alignment vertical="center" wrapText="1"/>
      <protection locked="0" hidden="1"/>
    </xf>
    <xf numFmtId="0" fontId="7" fillId="11" borderId="0" xfId="0" applyFont="1" applyFill="1" applyBorder="1" applyAlignment="1" applyProtection="1">
      <alignment vertical="center" wrapText="1"/>
      <protection locked="0"/>
    </xf>
    <xf numFmtId="0" fontId="12" fillId="0" borderId="9" xfId="0" applyFont="1" applyBorder="1" applyAlignment="1">
      <alignment wrapText="1"/>
    </xf>
    <xf numFmtId="0" fontId="12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0" fontId="3" fillId="5" borderId="7" xfId="0" applyNumberFormat="1" applyFont="1" applyFill="1" applyBorder="1" applyAlignment="1">
      <alignment vertical="center" wrapText="1"/>
    </xf>
    <xf numFmtId="0" fontId="16" fillId="0" borderId="9" xfId="6" applyNumberFormat="1" applyFont="1" applyBorder="1" applyAlignment="1">
      <alignment wrapText="1"/>
    </xf>
    <xf numFmtId="164" fontId="16" fillId="0" borderId="9" xfId="0" applyNumberFormat="1" applyFont="1" applyBorder="1" applyAlignment="1">
      <alignment wrapText="1"/>
    </xf>
    <xf numFmtId="0" fontId="16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right" vertical="center" wrapText="1"/>
    </xf>
    <xf numFmtId="0" fontId="0" fillId="9" borderId="10" xfId="0" applyFill="1" applyBorder="1" applyAlignment="1" applyProtection="1">
      <alignment horizontal="center" vertical="center" wrapText="1"/>
      <protection hidden="1"/>
    </xf>
    <xf numFmtId="0" fontId="0" fillId="9" borderId="11" xfId="0" applyFill="1" applyBorder="1" applyAlignment="1" applyProtection="1">
      <alignment horizontal="center" vertical="center" wrapText="1"/>
      <protection hidden="1"/>
    </xf>
    <xf numFmtId="0" fontId="7" fillId="11" borderId="10" xfId="0" applyFont="1" applyFill="1" applyBorder="1" applyAlignment="1" applyProtection="1">
      <alignment horizontal="left" vertical="center" wrapText="1"/>
      <protection locked="0" hidden="1"/>
    </xf>
    <xf numFmtId="0" fontId="7" fillId="11" borderId="11" xfId="0" applyFont="1" applyFill="1" applyBorder="1" applyAlignment="1" applyProtection="1">
      <alignment horizontal="left" vertical="center" wrapText="1"/>
      <protection locked="0" hidden="1"/>
    </xf>
    <xf numFmtId="0" fontId="7" fillId="11" borderId="12" xfId="0" applyFont="1" applyFill="1" applyBorder="1" applyAlignment="1" applyProtection="1">
      <alignment horizontal="center" vertical="center" wrapText="1"/>
      <protection locked="0"/>
    </xf>
    <xf numFmtId="0" fontId="7" fillId="11" borderId="13" xfId="0" applyFont="1" applyFill="1" applyBorder="1" applyAlignment="1" applyProtection="1">
      <alignment horizontal="center" vertical="center" wrapText="1"/>
      <protection locked="0"/>
    </xf>
    <xf numFmtId="0" fontId="9" fillId="10" borderId="0" xfId="0" applyFont="1" applyFill="1" applyBorder="1" applyAlignment="1">
      <alignment horizontal="center" vertical="center" wrapText="1"/>
    </xf>
    <xf numFmtId="0" fontId="7" fillId="11" borderId="16" xfId="0" applyFont="1" applyFill="1" applyBorder="1" applyAlignment="1" applyProtection="1">
      <alignment horizontal="left" vertical="center" wrapText="1"/>
      <protection locked="0" hidden="1"/>
    </xf>
    <xf numFmtId="0" fontId="0" fillId="9" borderId="16" xfId="0" applyFill="1" applyBorder="1" applyAlignment="1" applyProtection="1">
      <alignment horizontal="center" vertical="center" wrapText="1"/>
      <protection hidden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9" fontId="17" fillId="11" borderId="10" xfId="1" applyFont="1" applyFill="1" applyBorder="1" applyAlignment="1" applyProtection="1">
      <alignment horizontal="center" vertical="center" wrapText="1"/>
      <protection hidden="1"/>
    </xf>
    <xf numFmtId="9" fontId="17" fillId="11" borderId="16" xfId="1" applyFont="1" applyFill="1" applyBorder="1" applyAlignment="1" applyProtection="1">
      <alignment horizontal="center" vertical="center" wrapText="1"/>
      <protection hidden="1"/>
    </xf>
    <xf numFmtId="9" fontId="17" fillId="11" borderId="11" xfId="1" applyFont="1" applyFill="1" applyBorder="1" applyAlignment="1" applyProtection="1">
      <alignment horizontal="center" vertical="center" wrapText="1"/>
      <protection hidden="1"/>
    </xf>
    <xf numFmtId="0" fontId="0" fillId="9" borderId="28" xfId="0" applyFill="1" applyBorder="1" applyAlignment="1" applyProtection="1">
      <alignment horizontal="center" vertical="center" wrapText="1"/>
      <protection hidden="1"/>
    </xf>
    <xf numFmtId="0" fontId="0" fillId="9" borderId="0" xfId="0" applyFill="1" applyBorder="1" applyAlignment="1" applyProtection="1">
      <alignment horizontal="center" vertical="center" wrapText="1"/>
      <protection hidden="1"/>
    </xf>
    <xf numFmtId="0" fontId="7" fillId="11" borderId="28" xfId="0" applyFont="1" applyFill="1" applyBorder="1" applyAlignment="1" applyProtection="1">
      <alignment horizontal="left" vertical="center" wrapText="1"/>
      <protection locked="0" hidden="1"/>
    </xf>
    <xf numFmtId="0" fontId="7" fillId="11" borderId="0" xfId="0" applyFont="1" applyFill="1" applyBorder="1" applyAlignment="1" applyProtection="1">
      <alignment horizontal="left" vertical="center" wrapText="1"/>
      <protection locked="0" hidden="1"/>
    </xf>
    <xf numFmtId="0" fontId="6" fillId="8" borderId="9" xfId="0" applyFont="1" applyFill="1" applyBorder="1" applyAlignment="1">
      <alignment horizontal="center" vertical="top"/>
    </xf>
    <xf numFmtId="0" fontId="6" fillId="8" borderId="10" xfId="0" applyFont="1" applyFill="1" applyBorder="1" applyAlignment="1">
      <alignment horizontal="center" vertical="top"/>
    </xf>
    <xf numFmtId="0" fontId="3" fillId="6" borderId="22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3" fillId="7" borderId="8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15" fillId="14" borderId="0" xfId="0" applyFont="1" applyFill="1" applyBorder="1" applyAlignment="1">
      <alignment horizontal="center"/>
    </xf>
    <xf numFmtId="0" fontId="15" fillId="14" borderId="19" xfId="0" applyFont="1" applyFill="1" applyBorder="1" applyAlignment="1">
      <alignment horizontal="center"/>
    </xf>
    <xf numFmtId="0" fontId="0" fillId="0" borderId="9" xfId="0" applyBorder="1" applyAlignment="1" applyProtection="1">
      <alignment wrapText="1"/>
      <protection hidden="1"/>
    </xf>
    <xf numFmtId="0" fontId="0" fillId="0" borderId="9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wrapText="1"/>
    </xf>
    <xf numFmtId="0" fontId="7" fillId="9" borderId="10" xfId="0" applyFont="1" applyFill="1" applyBorder="1" applyAlignment="1" applyProtection="1">
      <alignment horizontal="center" vertical="center" wrapText="1"/>
    </xf>
  </cellXfs>
  <cellStyles count="7">
    <cellStyle name="Lien hypertexte" xfId="3" builtinId="8"/>
    <cellStyle name="Milliers" xfId="6" builtinId="3"/>
    <cellStyle name="Normal" xfId="0" builtinId="0"/>
    <cellStyle name="Normal 2 2" xfId="5" xr:uid="{00000000-0005-0000-0000-000002000000}"/>
    <cellStyle name="Normal 3" xfId="4" xr:uid="{00000000-0005-0000-0000-000003000000}"/>
    <cellStyle name="Note" xfId="2" builtinId="10"/>
    <cellStyle name="Pourcentage" xfId="1" builtinId="5"/>
  </cellStyles>
  <dxfs count="24"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  <dxf>
      <font>
        <b val="0"/>
        <i val="0"/>
        <strike val="0"/>
        <color auto="1"/>
      </font>
      <fill>
        <patternFill patternType="solid">
          <fgColor auto="1"/>
          <bgColor theme="2" tint="-9.9948118533890809E-2"/>
        </patternFill>
      </fill>
    </dxf>
  </dxfs>
  <tableStyles count="0" defaultTableStyle="TableStyleMedium2" defaultPivotStyle="PivotStyleMedium9"/>
  <colors>
    <mruColors>
      <color rgb="FFADFF97"/>
      <color rgb="FF6CFC7D"/>
      <color rgb="FF6EBBD5"/>
      <color rgb="FFC8E6F0"/>
      <color rgb="FFABD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324385737855539E-2"/>
          <c:y val="0"/>
          <c:w val="0.94435274009820291"/>
          <c:h val="1"/>
        </c:manualLayout>
      </c:layout>
      <c:pieChart>
        <c:varyColors val="1"/>
        <c:ser>
          <c:idx val="0"/>
          <c:order val="1"/>
          <c:tx>
            <c:strRef>
              <c:f>Support!$B$2</c:f>
              <c:strCache>
                <c:ptCount val="1"/>
                <c:pt idx="0">
                  <c:v>Rating Color</c:v>
                </c:pt>
              </c:strCache>
            </c:strRef>
          </c:tx>
          <c:spPr>
            <a:noFill/>
            <a:ln>
              <a:noFill/>
            </a:ln>
          </c:spPr>
          <c:explosion val="1"/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33-472E-9393-22BAA84131E8}"/>
              </c:ext>
            </c:extLst>
          </c:dPt>
          <c:dPt>
            <c:idx val="1"/>
            <c:bubble3D val="0"/>
            <c:spPr>
              <a:solidFill>
                <a:srgbClr val="C00000">
                  <a:alpha val="50000"/>
                </a:srgb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33-472E-9393-22BAA84131E8}"/>
              </c:ext>
            </c:extLst>
          </c:dPt>
          <c:dPt>
            <c:idx val="2"/>
            <c:bubble3D val="0"/>
            <c:spPr>
              <a:solidFill>
                <a:srgbClr val="C00000">
                  <a:alpha val="30000"/>
                </a:srgb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33-472E-9393-22BAA84131E8}"/>
              </c:ext>
            </c:extLst>
          </c:dPt>
          <c:dPt>
            <c:idx val="3"/>
            <c:bubble3D val="0"/>
            <c:explosion val="0"/>
            <c:spPr>
              <a:solidFill>
                <a:schemeClr val="accent4">
                  <a:alpha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33-472E-9393-22BAA84131E8}"/>
              </c:ext>
            </c:extLst>
          </c:dPt>
          <c:dPt>
            <c:idx val="4"/>
            <c:bubble3D val="0"/>
            <c:spPr>
              <a:solidFill>
                <a:srgbClr val="92D050">
                  <a:alpha val="50000"/>
                </a:srgb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33-472E-9393-22BAA84131E8}"/>
              </c:ext>
            </c:extLst>
          </c:dPt>
          <c:dPt>
            <c:idx val="5"/>
            <c:bubble3D val="0"/>
            <c:spPr>
              <a:solidFill>
                <a:schemeClr val="accent6">
                  <a:alpha val="50000"/>
                </a:scheme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B33-472E-9393-22BAA84131E8}"/>
              </c:ext>
            </c:extLst>
          </c:dPt>
          <c:dPt>
            <c:idx val="6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B33-472E-9393-22BAA84131E8}"/>
              </c:ext>
            </c:extLst>
          </c:dPt>
          <c:dPt>
            <c:idx val="7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B33-472E-9393-22BAA84131E8}"/>
              </c:ext>
            </c:extLst>
          </c:dPt>
          <c:val>
            <c:numRef>
              <c:f>Support!$B$3:$B$10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B33-472E-9393-22BAA841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pieChart>
        <c:varyColors val="1"/>
        <c:ser>
          <c:idx val="1"/>
          <c:order val="0"/>
          <c:tx>
            <c:strRef>
              <c:f>Support!$E$2</c:f>
              <c:strCache>
                <c:ptCount val="1"/>
                <c:pt idx="0">
                  <c:v>Score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7B33-472E-9393-22BAA84131E8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444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7B33-472E-9393-22BAA84131E8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7B33-472E-9393-22BAA84131E8}"/>
              </c:ext>
            </c:extLst>
          </c:dPt>
          <c:val>
            <c:numRef>
              <c:f>Support!$E$3:$G$3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B33-472E-9393-22BAA841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doughnutChart>
        <c:varyColors val="1"/>
        <c:ser>
          <c:idx val="2"/>
          <c:order val="2"/>
          <c:tx>
            <c:v>Ratings</c:v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C0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B33-472E-9393-22BAA84131E8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B33-472E-9393-22BAA84131E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B33-472E-9393-22BAA84131E8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B33-472E-9393-22BAA84131E8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B33-472E-9393-22BAA84131E8}"/>
              </c:ext>
            </c:extLst>
          </c:dPt>
          <c:dPt>
            <c:idx val="5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B33-472E-9393-22BAA84131E8}"/>
              </c:ext>
            </c:extLst>
          </c:dP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24-7B33-472E-9393-22BAA841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8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Repairability Variables</a:t>
            </a:r>
          </a:p>
        </c:rich>
      </c:tx>
      <c:layout>
        <c:manualLayout>
          <c:xMode val="edge"/>
          <c:yMode val="edge"/>
          <c:x val="0.39404061194587958"/>
          <c:y val="1.68434181787196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34925" cap="rnd">
              <a:solidFill>
                <a:schemeClr val="tx2">
                  <a:lumMod val="5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RIPEC!$L$5:$P$5</c:f>
              <c:strCache>
                <c:ptCount val="5"/>
                <c:pt idx="0">
                  <c:v>Product traceability &amp; 
repair information access</c:v>
                </c:pt>
                <c:pt idx="1">
                  <c:v>Design characteristics enhancing circuit repairability</c:v>
                </c:pt>
                <c:pt idx="2">
                  <c:v>Disassembly/reasembly</c:v>
                </c:pt>
                <c:pt idx="3">
                  <c:v>Diagnostic</c:v>
                </c:pt>
                <c:pt idx="4">
                  <c:v>Spare parts/components</c:v>
                </c:pt>
              </c:strCache>
            </c:strRef>
          </c:cat>
          <c:val>
            <c:numRef>
              <c:f>RIPEC!$L$7:$P$7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3-4F96-8A88-CA7E3216FDE0}"/>
            </c:ext>
          </c:extLst>
        </c:ser>
        <c:ser>
          <c:idx val="1"/>
          <c:order val="1"/>
          <c:tx>
            <c:strRef>
              <c:f>RIPEC!$R$7</c:f>
              <c:strCache>
                <c:ptCount val="1"/>
                <c:pt idx="0">
                  <c:v>100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6-91F1-46EA-826D-7584126B4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52286944"/>
        <c:axId val="-952288032"/>
      </c:radarChart>
      <c:catAx>
        <c:axId val="-95228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52288032"/>
        <c:crosses val="autoZero"/>
        <c:auto val="1"/>
        <c:lblAlgn val="ctr"/>
        <c:lblOffset val="100"/>
        <c:noMultiLvlLbl val="0"/>
      </c:catAx>
      <c:valAx>
        <c:axId val="-9522880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95228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2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2"/>
          <c:order val="0"/>
          <c:tx>
            <c:strRef>
              <c:f>Percentage!$A$4</c:f>
              <c:strCache>
                <c:ptCount val="1"/>
                <c:pt idx="0">
                  <c:v>Robustness of circuit to failures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noFill/>
              <a:prstDash val="solid"/>
              <a:miter lim="800000"/>
            </a:ln>
            <a:effectLst/>
          </c:spPr>
          <c:dPt>
            <c:idx val="0"/>
            <c:bubble3D val="0"/>
            <c:spPr>
              <a:solidFill>
                <a:srgbClr val="FFC000"/>
              </a:solidFill>
              <a:ln w="6350" cap="flat" cmpd="sng" algn="ctr">
                <a:noFill/>
                <a:prstDash val="solid"/>
                <a:miter lim="800000"/>
              </a:ln>
              <a:effectLst>
                <a:innerShdw blurRad="127000" dist="127000" dir="18900000">
                  <a:prstClr val="black">
                    <a:alpha val="15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037B-438D-824B-A91CC020503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6350" cap="flat" cmpd="sng" algn="ctr">
                <a:noFill/>
                <a:prstDash val="solid"/>
                <a:miter lim="800000"/>
              </a:ln>
              <a:effectLst>
                <a:innerShdw blurRad="127000" dist="25400" dir="18900000">
                  <a:prstClr val="black">
                    <a:alpha val="15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037B-438D-824B-A91CC0205039}"/>
              </c:ext>
            </c:extLst>
          </c:dPt>
          <c:val>
            <c:numRef>
              <c:f>Percentage!$B$4:$C$4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7B-438D-824B-A91CC0205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2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2"/>
          <c:order val="0"/>
          <c:tx>
            <c:strRef>
              <c:f>Percentage!$A$5</c:f>
              <c:strCache>
                <c:ptCount val="1"/>
                <c:pt idx="0">
                  <c:v>Disassembly/reasembly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noFill/>
              <a:prstDash val="solid"/>
              <a:miter lim="800000"/>
            </a:ln>
            <a:effectLst/>
          </c:spPr>
          <c:dPt>
            <c:idx val="0"/>
            <c:bubble3D val="0"/>
            <c:spPr>
              <a:solidFill>
                <a:srgbClr val="FFC000"/>
              </a:solidFill>
              <a:ln w="6350" cap="flat" cmpd="sng" algn="ctr">
                <a:noFill/>
                <a:prstDash val="solid"/>
                <a:miter lim="800000"/>
              </a:ln>
              <a:effectLst>
                <a:innerShdw blurRad="127000" dist="127000" dir="18900000">
                  <a:prstClr val="black">
                    <a:alpha val="15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7FD6-4056-91C6-C07F6962E75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6350" cap="flat" cmpd="sng" algn="ctr">
                <a:noFill/>
                <a:prstDash val="solid"/>
                <a:miter lim="800000"/>
              </a:ln>
              <a:effectLst>
                <a:innerShdw blurRad="127000" dist="25400" dir="18900000">
                  <a:prstClr val="black">
                    <a:alpha val="15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7FD6-4056-91C6-C07F6962E759}"/>
              </c:ext>
            </c:extLst>
          </c:dPt>
          <c:val>
            <c:numRef>
              <c:f>Percentage!$B$5:$C$5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D6-4056-91C6-C07F6962E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2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2"/>
          <c:order val="0"/>
          <c:tx>
            <c:strRef>
              <c:f>Percentage!$A$3</c:f>
              <c:strCache>
                <c:ptCount val="1"/>
                <c:pt idx="0">
                  <c:v>Product traceability &amp; 
repair information access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noFill/>
              <a:prstDash val="solid"/>
              <a:miter lim="800000"/>
            </a:ln>
            <a:effectLst/>
          </c:spPr>
          <c:dPt>
            <c:idx val="0"/>
            <c:bubble3D val="0"/>
            <c:spPr>
              <a:solidFill>
                <a:srgbClr val="FFC000"/>
              </a:solidFill>
              <a:ln w="6350" cap="flat" cmpd="sng" algn="ctr">
                <a:noFill/>
                <a:prstDash val="solid"/>
                <a:miter lim="800000"/>
              </a:ln>
              <a:effectLst>
                <a:innerShdw blurRad="139700" dist="127000" dir="18600000">
                  <a:prstClr val="black">
                    <a:alpha val="15000"/>
                  </a:prstClr>
                </a:innerShdw>
              </a:effectLst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1-B720-47BB-A7CC-F9DCB79A79B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6350" cap="flat" cmpd="sng" algn="ctr">
                <a:noFill/>
                <a:prstDash val="solid"/>
                <a:miter lim="800000"/>
              </a:ln>
              <a:effectLst>
                <a:innerShdw blurRad="127000" dist="25400" dir="18900000">
                  <a:prstClr val="black">
                    <a:alpha val="15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B720-47BB-A7CC-F9DCB79A79B1}"/>
              </c:ext>
            </c:extLst>
          </c:dPt>
          <c:val>
            <c:numRef>
              <c:f>Percentage!$B$3:$C$3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20-47BB-A7CC-F9DCB79A7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2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2"/>
          <c:order val="0"/>
          <c:tx>
            <c:strRef>
              <c:f>Percentage!$A$7</c:f>
              <c:strCache>
                <c:ptCount val="1"/>
                <c:pt idx="0">
                  <c:v>Spare parts/components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noFill/>
              <a:prstDash val="solid"/>
              <a:miter lim="800000"/>
            </a:ln>
            <a:effectLst/>
          </c:spPr>
          <c:dPt>
            <c:idx val="0"/>
            <c:bubble3D val="0"/>
            <c:spPr>
              <a:solidFill>
                <a:srgbClr val="FFC000"/>
              </a:solidFill>
              <a:ln w="6350" cap="flat" cmpd="sng" algn="ctr">
                <a:noFill/>
                <a:prstDash val="solid"/>
                <a:miter lim="800000"/>
              </a:ln>
              <a:effectLst>
                <a:innerShdw blurRad="139700" dist="127000" dir="18600000">
                  <a:prstClr val="black">
                    <a:alpha val="15000"/>
                  </a:prstClr>
                </a:innerShdw>
              </a:effectLst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1-BA8F-4AF3-AA9C-5E53A920A71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6350" cap="flat" cmpd="sng" algn="ctr">
                <a:noFill/>
                <a:prstDash val="solid"/>
                <a:miter lim="800000"/>
              </a:ln>
              <a:effectLst>
                <a:innerShdw blurRad="127000" dist="25400" dir="18900000">
                  <a:prstClr val="black">
                    <a:alpha val="15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BA8F-4AF3-AA9C-5E53A920A71E}"/>
              </c:ext>
            </c:extLst>
          </c:dPt>
          <c:val>
            <c:numRef>
              <c:f>Percentage!$B$7:$C$7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8F-4AF3-AA9C-5E53A920A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2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2"/>
          <c:order val="0"/>
          <c:tx>
            <c:strRef>
              <c:f>Percentage!$A$6</c:f>
              <c:strCache>
                <c:ptCount val="1"/>
                <c:pt idx="0">
                  <c:v>Diagnostic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noFill/>
              <a:prstDash val="solid"/>
              <a:miter lim="800000"/>
            </a:ln>
            <a:effectLst/>
          </c:spPr>
          <c:dPt>
            <c:idx val="0"/>
            <c:bubble3D val="0"/>
            <c:spPr>
              <a:solidFill>
                <a:srgbClr val="FFC000"/>
              </a:solidFill>
              <a:ln w="6350" cap="flat" cmpd="sng" algn="ctr">
                <a:noFill/>
                <a:prstDash val="solid"/>
                <a:miter lim="800000"/>
              </a:ln>
              <a:effectLst>
                <a:innerShdw blurRad="139700" dist="127000" dir="18600000">
                  <a:prstClr val="black">
                    <a:alpha val="15000"/>
                  </a:prstClr>
                </a:innerShdw>
              </a:effectLst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1-88F3-4992-90A8-791642F3998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6350" cap="flat" cmpd="sng" algn="ctr">
                <a:noFill/>
                <a:prstDash val="solid"/>
                <a:miter lim="800000"/>
              </a:ln>
              <a:effectLst>
                <a:innerShdw blurRad="127000" dist="25400" dir="18900000">
                  <a:prstClr val="black">
                    <a:alpha val="15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88F3-4992-90A8-791642F39980}"/>
              </c:ext>
            </c:extLst>
          </c:dPt>
          <c:val>
            <c:numRef>
              <c:f>Percentage!$B$6:$C$6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F3-4992-90A8-791642F39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2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324385737855539E-2"/>
          <c:y val="0"/>
          <c:w val="0.94435274009820291"/>
          <c:h val="1"/>
        </c:manualLayout>
      </c:layout>
      <c:pieChart>
        <c:varyColors val="1"/>
        <c:ser>
          <c:idx val="0"/>
          <c:order val="1"/>
          <c:tx>
            <c:strRef>
              <c:f>Support!$B$2</c:f>
              <c:strCache>
                <c:ptCount val="1"/>
                <c:pt idx="0">
                  <c:v>Rating Color</c:v>
                </c:pt>
              </c:strCache>
            </c:strRef>
          </c:tx>
          <c:spPr>
            <a:noFill/>
            <a:ln>
              <a:noFill/>
            </a:ln>
          </c:spPr>
          <c:explosion val="1"/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62-4000-9513-A1ACAB4A87A9}"/>
              </c:ext>
            </c:extLst>
          </c:dPt>
          <c:dPt>
            <c:idx val="1"/>
            <c:bubble3D val="0"/>
            <c:spPr>
              <a:solidFill>
                <a:srgbClr val="C00000">
                  <a:alpha val="50000"/>
                </a:srgb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62-4000-9513-A1ACAB4A87A9}"/>
              </c:ext>
            </c:extLst>
          </c:dPt>
          <c:dPt>
            <c:idx val="2"/>
            <c:bubble3D val="0"/>
            <c:spPr>
              <a:solidFill>
                <a:srgbClr val="C00000">
                  <a:alpha val="30000"/>
                </a:srgb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162-4000-9513-A1ACAB4A87A9}"/>
              </c:ext>
            </c:extLst>
          </c:dPt>
          <c:dPt>
            <c:idx val="3"/>
            <c:bubble3D val="0"/>
            <c:explosion val="0"/>
            <c:spPr>
              <a:solidFill>
                <a:schemeClr val="accent4">
                  <a:alpha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162-4000-9513-A1ACAB4A87A9}"/>
              </c:ext>
            </c:extLst>
          </c:dPt>
          <c:dPt>
            <c:idx val="4"/>
            <c:bubble3D val="0"/>
            <c:spPr>
              <a:solidFill>
                <a:srgbClr val="92D050">
                  <a:alpha val="50000"/>
                </a:srgb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162-4000-9513-A1ACAB4A87A9}"/>
              </c:ext>
            </c:extLst>
          </c:dPt>
          <c:dPt>
            <c:idx val="5"/>
            <c:bubble3D val="0"/>
            <c:spPr>
              <a:solidFill>
                <a:schemeClr val="accent6">
                  <a:alpha val="50000"/>
                </a:scheme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162-4000-9513-A1ACAB4A87A9}"/>
              </c:ext>
            </c:extLst>
          </c:dPt>
          <c:dPt>
            <c:idx val="6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162-4000-9513-A1ACAB4A87A9}"/>
              </c:ext>
            </c:extLst>
          </c:dPt>
          <c:dPt>
            <c:idx val="7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162-4000-9513-A1ACAB4A87A9}"/>
              </c:ext>
            </c:extLst>
          </c:dPt>
          <c:val>
            <c:numRef>
              <c:f>Support!$B$3:$B$10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162-4000-9513-A1ACAB4A8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pieChart>
        <c:varyColors val="1"/>
        <c:ser>
          <c:idx val="1"/>
          <c:order val="0"/>
          <c:tx>
            <c:strRef>
              <c:f>Support!$E$2</c:f>
              <c:strCache>
                <c:ptCount val="1"/>
                <c:pt idx="0">
                  <c:v>Score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F162-4000-9513-A1ACAB4A87A9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444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162-4000-9513-A1ACAB4A87A9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F162-4000-9513-A1ACAB4A87A9}"/>
              </c:ext>
            </c:extLst>
          </c:dPt>
          <c:val>
            <c:numRef>
              <c:f>Support!$E$3:$G$3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162-4000-9513-A1ACAB4A8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doughnutChart>
        <c:varyColors val="1"/>
        <c:ser>
          <c:idx val="2"/>
          <c:order val="2"/>
          <c:tx>
            <c:v>Ratings</c:v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C0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162-4000-9513-A1ACAB4A87A9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F162-4000-9513-A1ACAB4A87A9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F162-4000-9513-A1ACAB4A87A9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F162-4000-9513-A1ACAB4A87A9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F162-4000-9513-A1ACAB4A87A9}"/>
              </c:ext>
            </c:extLst>
          </c:dPt>
          <c:dPt>
            <c:idx val="5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F162-4000-9513-A1ACAB4A87A9}"/>
              </c:ext>
            </c:extLst>
          </c:dP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24-F162-4000-9513-A1ACAB4A8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8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863288</xdr:colOff>
      <xdr:row>9</xdr:row>
      <xdr:rowOff>184557</xdr:rowOff>
    </xdr:from>
    <xdr:to>
      <xdr:col>15</xdr:col>
      <xdr:colOff>600878</xdr:colOff>
      <xdr:row>24</xdr:row>
      <xdr:rowOff>28122</xdr:rowOff>
    </xdr:to>
    <xdr:grpSp>
      <xdr:nvGrpSpPr>
        <xdr:cNvPr id="27" name="Group 12">
          <a:extLst>
            <a:ext uri="{FF2B5EF4-FFF2-40B4-BE49-F238E27FC236}">
              <a16:creationId xmlns:a16="http://schemas.microsoft.com/office/drawing/2014/main" id="{A570E81A-3099-4F5B-9EE3-1F6522C4761D}"/>
            </a:ext>
          </a:extLst>
        </xdr:cNvPr>
        <xdr:cNvGrpSpPr/>
      </xdr:nvGrpSpPr>
      <xdr:grpSpPr>
        <a:xfrm>
          <a:off x="14994924" y="4115784"/>
          <a:ext cx="6959272" cy="5956883"/>
          <a:chOff x="4724347" y="298111"/>
          <a:chExt cx="4573868" cy="3806444"/>
        </a:xfrm>
      </xdr:grpSpPr>
      <xdr:graphicFrame macro="">
        <xdr:nvGraphicFramePr>
          <xdr:cNvPr id="28" name="Chart 13">
            <a:extLst>
              <a:ext uri="{FF2B5EF4-FFF2-40B4-BE49-F238E27FC236}">
                <a16:creationId xmlns:a16="http://schemas.microsoft.com/office/drawing/2014/main" id="{6B5870A0-EAA2-4295-AD23-26F3CE1A15F8}"/>
              </a:ext>
            </a:extLst>
          </xdr:cNvPr>
          <xdr:cNvGraphicFramePr>
            <a:graphicFrameLocks/>
          </xdr:cNvGraphicFramePr>
        </xdr:nvGraphicFramePr>
        <xdr:xfrm>
          <a:off x="4797537" y="464432"/>
          <a:ext cx="4319999" cy="36401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9" name="TextBox 14">
            <a:extLst>
              <a:ext uri="{FF2B5EF4-FFF2-40B4-BE49-F238E27FC236}">
                <a16:creationId xmlns:a16="http://schemas.microsoft.com/office/drawing/2014/main" id="{A7C232A8-BE8F-4380-939D-AFF696EC02B8}"/>
              </a:ext>
            </a:extLst>
          </xdr:cNvPr>
          <xdr:cNvSpPr txBox="1"/>
        </xdr:nvSpPr>
        <xdr:spPr>
          <a:xfrm>
            <a:off x="4724347" y="2098198"/>
            <a:ext cx="585818" cy="2456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tx1"/>
                </a:solidFill>
                <a:latin typeface="Agency FB" panose="020B0503020202020204" pitchFamily="34" charset="0"/>
              </a:rPr>
              <a:t>0</a:t>
            </a:r>
          </a:p>
        </xdr:txBody>
      </xdr:sp>
      <xdr:sp macro="" textlink="">
        <xdr:nvSpPr>
          <xdr:cNvPr id="30" name="TextBox 15">
            <a:extLst>
              <a:ext uri="{FF2B5EF4-FFF2-40B4-BE49-F238E27FC236}">
                <a16:creationId xmlns:a16="http://schemas.microsoft.com/office/drawing/2014/main" id="{076FB341-064E-4AE5-AEF9-749D435D2CF8}"/>
              </a:ext>
            </a:extLst>
          </xdr:cNvPr>
          <xdr:cNvSpPr txBox="1"/>
        </xdr:nvSpPr>
        <xdr:spPr>
          <a:xfrm>
            <a:off x="6058533" y="298111"/>
            <a:ext cx="585818" cy="2456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tx1"/>
                </a:solidFill>
                <a:latin typeface="Agency FB" panose="020B0503020202020204" pitchFamily="34" charset="0"/>
              </a:rPr>
              <a:t>4</a:t>
            </a:r>
          </a:p>
        </xdr:txBody>
      </xdr:sp>
      <xdr:sp macro="" textlink="">
        <xdr:nvSpPr>
          <xdr:cNvPr id="31" name="TextBox 16">
            <a:extLst>
              <a:ext uri="{FF2B5EF4-FFF2-40B4-BE49-F238E27FC236}">
                <a16:creationId xmlns:a16="http://schemas.microsoft.com/office/drawing/2014/main" id="{F4490F2D-44B6-4D7D-84DE-4D263C180019}"/>
              </a:ext>
            </a:extLst>
          </xdr:cNvPr>
          <xdr:cNvSpPr txBox="1"/>
        </xdr:nvSpPr>
        <xdr:spPr>
          <a:xfrm>
            <a:off x="5070091" y="973924"/>
            <a:ext cx="585818" cy="2456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tx1"/>
                </a:solidFill>
                <a:latin typeface="Agency FB" panose="020B0503020202020204" pitchFamily="34" charset="0"/>
              </a:rPr>
              <a:t>2</a:t>
            </a:r>
          </a:p>
        </xdr:txBody>
      </xdr:sp>
      <xdr:sp macro="" textlink="">
        <xdr:nvSpPr>
          <xdr:cNvPr id="32" name="TextBox 17">
            <a:extLst>
              <a:ext uri="{FF2B5EF4-FFF2-40B4-BE49-F238E27FC236}">
                <a16:creationId xmlns:a16="http://schemas.microsoft.com/office/drawing/2014/main" id="{1123F0BE-FDCD-4E10-B624-F793FA943865}"/>
              </a:ext>
            </a:extLst>
          </xdr:cNvPr>
          <xdr:cNvSpPr txBox="1"/>
        </xdr:nvSpPr>
        <xdr:spPr>
          <a:xfrm>
            <a:off x="7404634" y="326596"/>
            <a:ext cx="585818" cy="2456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tx1"/>
                </a:solidFill>
                <a:latin typeface="Agency FB" panose="020B0503020202020204" pitchFamily="34" charset="0"/>
              </a:rPr>
              <a:t>6</a:t>
            </a:r>
          </a:p>
        </xdr:txBody>
      </xdr:sp>
      <xdr:sp macro="" textlink="">
        <xdr:nvSpPr>
          <xdr:cNvPr id="33" name="TextBox 18">
            <a:extLst>
              <a:ext uri="{FF2B5EF4-FFF2-40B4-BE49-F238E27FC236}">
                <a16:creationId xmlns:a16="http://schemas.microsoft.com/office/drawing/2014/main" id="{B53A39B8-28BD-47C2-8D54-1E024341AD87}"/>
              </a:ext>
            </a:extLst>
          </xdr:cNvPr>
          <xdr:cNvSpPr txBox="1"/>
        </xdr:nvSpPr>
        <xdr:spPr>
          <a:xfrm>
            <a:off x="8347363" y="1027829"/>
            <a:ext cx="585818" cy="2456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tx1"/>
                </a:solidFill>
                <a:latin typeface="Agency FB" panose="020B0503020202020204" pitchFamily="34" charset="0"/>
              </a:rPr>
              <a:t>8</a:t>
            </a:r>
          </a:p>
        </xdr:txBody>
      </xdr:sp>
      <xdr:sp macro="" textlink="">
        <xdr:nvSpPr>
          <xdr:cNvPr id="34" name="TextBox 19">
            <a:extLst>
              <a:ext uri="{FF2B5EF4-FFF2-40B4-BE49-F238E27FC236}">
                <a16:creationId xmlns:a16="http://schemas.microsoft.com/office/drawing/2014/main" id="{28BE23DC-E440-490F-8F99-397735491643}"/>
              </a:ext>
            </a:extLst>
          </xdr:cNvPr>
          <xdr:cNvSpPr txBox="1"/>
        </xdr:nvSpPr>
        <xdr:spPr>
          <a:xfrm>
            <a:off x="8712397" y="2123018"/>
            <a:ext cx="585818" cy="2456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tx1"/>
                </a:solidFill>
                <a:latin typeface="Agency FB" panose="020B0503020202020204" pitchFamily="34" charset="0"/>
              </a:rPr>
              <a:t>10</a:t>
            </a:r>
          </a:p>
        </xdr:txBody>
      </xdr:sp>
      <xdr:sp macro="" textlink="">
        <xdr:nvSpPr>
          <xdr:cNvPr id="35" name="Rounded Rectangle 20">
            <a:extLst>
              <a:ext uri="{FF2B5EF4-FFF2-40B4-BE49-F238E27FC236}">
                <a16:creationId xmlns:a16="http://schemas.microsoft.com/office/drawing/2014/main" id="{E169EDE8-A745-4B2E-9A6D-1FFABD932943}"/>
              </a:ext>
            </a:extLst>
          </xdr:cNvPr>
          <xdr:cNvSpPr/>
        </xdr:nvSpPr>
        <xdr:spPr>
          <a:xfrm>
            <a:off x="6480022" y="2503714"/>
            <a:ext cx="1158120" cy="335642"/>
          </a:xfrm>
          <a:prstGeom prst="roundRect">
            <a:avLst>
              <a:gd name="adj" fmla="val 50000"/>
            </a:avLst>
          </a:prstGeom>
          <a:solidFill>
            <a:schemeClr val="bg1">
              <a:lumMod val="85000"/>
            </a:schemeClr>
          </a:solidFill>
          <a:ln>
            <a:noFill/>
          </a:ln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RIPEC!Q6">
        <xdr:nvSpPr>
          <xdr:cNvPr id="36" name="TextBox 21">
            <a:extLst>
              <a:ext uri="{FF2B5EF4-FFF2-40B4-BE49-F238E27FC236}">
                <a16:creationId xmlns:a16="http://schemas.microsoft.com/office/drawing/2014/main" id="{7EAEAF1F-C094-4A72-AE2D-FA6DC245C8D9}"/>
              </a:ext>
            </a:extLst>
          </xdr:cNvPr>
          <xdr:cNvSpPr txBox="1"/>
        </xdr:nvSpPr>
        <xdr:spPr>
          <a:xfrm>
            <a:off x="6623502" y="2547826"/>
            <a:ext cx="943429" cy="2456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D1E9079D-6AF6-4082-A288-C24F0D82E7B1}" type="TxLink">
              <a:rPr lang="en-US" sz="18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0,00</a:t>
            </a:fld>
            <a:endParaRPr lang="en-US" sz="3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absolute">
    <xdr:from>
      <xdr:col>9</xdr:col>
      <xdr:colOff>899811</xdr:colOff>
      <xdr:row>23</xdr:row>
      <xdr:rowOff>155177</xdr:rowOff>
    </xdr:from>
    <xdr:to>
      <xdr:col>16</xdr:col>
      <xdr:colOff>977239</xdr:colOff>
      <xdr:row>33</xdr:row>
      <xdr:rowOff>225889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152992</xdr:colOff>
      <xdr:row>11</xdr:row>
      <xdr:rowOff>0</xdr:rowOff>
    </xdr:from>
    <xdr:to>
      <xdr:col>27</xdr:col>
      <xdr:colOff>93576</xdr:colOff>
      <xdr:row>13</xdr:row>
      <xdr:rowOff>9557</xdr:rowOff>
    </xdr:to>
    <xdr:graphicFrame macro="">
      <xdr:nvGraphicFramePr>
        <xdr:cNvPr id="184" name="Chart 36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1058678</xdr:colOff>
      <xdr:row>10</xdr:row>
      <xdr:rowOff>219360</xdr:rowOff>
    </xdr:from>
    <xdr:to>
      <xdr:col>9</xdr:col>
      <xdr:colOff>351857</xdr:colOff>
      <xdr:row>13</xdr:row>
      <xdr:rowOff>99561</xdr:rowOff>
    </xdr:to>
    <xdr:graphicFrame macro="">
      <xdr:nvGraphicFramePr>
        <xdr:cNvPr id="186" name="Chart 3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911740</xdr:colOff>
      <xdr:row>16</xdr:row>
      <xdr:rowOff>128647</xdr:rowOff>
    </xdr:from>
    <xdr:to>
      <xdr:col>9</xdr:col>
      <xdr:colOff>204919</xdr:colOff>
      <xdr:row>19</xdr:row>
      <xdr:rowOff>123825</xdr:rowOff>
    </xdr:to>
    <xdr:graphicFrame macro="">
      <xdr:nvGraphicFramePr>
        <xdr:cNvPr id="187" name="Chart 39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11</xdr:col>
      <xdr:colOff>334171</xdr:colOff>
      <xdr:row>19</xdr:row>
      <xdr:rowOff>158702</xdr:rowOff>
    </xdr:from>
    <xdr:to>
      <xdr:col>14</xdr:col>
      <xdr:colOff>727365</xdr:colOff>
      <xdr:row>22</xdr:row>
      <xdr:rowOff>69217</xdr:rowOff>
    </xdr:to>
    <xdr:sp macro="" textlink="">
      <xdr:nvSpPr>
        <xdr:cNvPr id="201" name="Round Same Side Corner Rectangle 5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15868580" y="8575338"/>
          <a:ext cx="4757376" cy="482015"/>
        </a:xfrm>
        <a:prstGeom prst="round2SameRect">
          <a:avLst>
            <a:gd name="adj1" fmla="val 31828"/>
            <a:gd name="adj2" fmla="val 0"/>
          </a:avLst>
        </a:prstGeom>
        <a:solidFill>
          <a:srgbClr val="6EBBD5"/>
        </a:solidFill>
        <a:ln>
          <a:noFill/>
        </a:ln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chemeClr val="bg1"/>
              </a:solidFill>
            </a:ln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285278</xdr:colOff>
      <xdr:row>19</xdr:row>
      <xdr:rowOff>119990</xdr:rowOff>
    </xdr:from>
    <xdr:to>
      <xdr:col>14</xdr:col>
      <xdr:colOff>467591</xdr:colOff>
      <xdr:row>22</xdr:row>
      <xdr:rowOff>66732</xdr:rowOff>
    </xdr:to>
    <xdr:sp macro="" textlink="">
      <xdr:nvSpPr>
        <xdr:cNvPr id="202" name="Rectangle 54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15819687" y="8536626"/>
          <a:ext cx="4546495" cy="518242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2800" b="1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Repairability index</a:t>
          </a:r>
          <a:r>
            <a:rPr lang="en-US" sz="2800" b="1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for PCB</a:t>
          </a:r>
          <a:endParaRPr lang="en-US" sz="2800" b="1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13</xdr:col>
      <xdr:colOff>88571</xdr:colOff>
      <xdr:row>11</xdr:row>
      <xdr:rowOff>0</xdr:rowOff>
    </xdr:from>
    <xdr:to>
      <xdr:col>13</xdr:col>
      <xdr:colOff>212396</xdr:colOff>
      <xdr:row>11</xdr:row>
      <xdr:rowOff>0</xdr:rowOff>
    </xdr:to>
    <xdr:cxnSp macro="">
      <xdr:nvCxnSpPr>
        <xdr:cNvPr id="179" name="Straight Connector 60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/>
      </xdr:nvCxnSpPr>
      <xdr:spPr>
        <a:xfrm rot="19200000">
          <a:off x="15397844" y="7284453"/>
          <a:ext cx="123825" cy="0"/>
        </a:xfrm>
        <a:prstGeom prst="line">
          <a:avLst/>
        </a:prstGeom>
        <a:ln>
          <a:noFil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369866</xdr:colOff>
      <xdr:row>4</xdr:row>
      <xdr:rowOff>847359</xdr:rowOff>
    </xdr:from>
    <xdr:to>
      <xdr:col>10</xdr:col>
      <xdr:colOff>0</xdr:colOff>
      <xdr:row>7</xdr:row>
      <xdr:rowOff>542581</xdr:rowOff>
    </xdr:to>
    <xdr:graphicFrame macro="">
      <xdr:nvGraphicFramePr>
        <xdr:cNvPr id="225" name="Chart 37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1038225</xdr:colOff>
      <xdr:row>34</xdr:row>
      <xdr:rowOff>88323</xdr:rowOff>
    </xdr:from>
    <xdr:to>
      <xdr:col>9</xdr:col>
      <xdr:colOff>176522</xdr:colOff>
      <xdr:row>36</xdr:row>
      <xdr:rowOff>528227</xdr:rowOff>
    </xdr:to>
    <xdr:graphicFrame macro="">
      <xdr:nvGraphicFramePr>
        <xdr:cNvPr id="37" name="Chart 37">
          <a:extLst>
            <a:ext uri="{FF2B5EF4-FFF2-40B4-BE49-F238E27FC236}">
              <a16:creationId xmlns:a16="http://schemas.microsoft.com/office/drawing/2014/main" id="{5BD8CA06-2CED-4F0A-8C0E-79FF18690A2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1052944</xdr:colOff>
      <xdr:row>24</xdr:row>
      <xdr:rowOff>160192</xdr:rowOff>
    </xdr:from>
    <xdr:to>
      <xdr:col>9</xdr:col>
      <xdr:colOff>191241</xdr:colOff>
      <xdr:row>26</xdr:row>
      <xdr:rowOff>504846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01864EFF-7492-4792-94B9-F9286A19958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0.16345</cdr:x>
      <cdr:y>0.24459</cdr:y>
    </cdr:from>
    <cdr:to>
      <cdr:x>0.27006</cdr:x>
      <cdr:y>0.49691</cdr:y>
    </cdr:to>
    <cdr:sp macro="" textlink="">
      <cdr:nvSpPr>
        <cdr:cNvPr id="2" name="TextBox 13">
          <a:extLst xmlns:a="http://schemas.openxmlformats.org/drawingml/2006/main">
            <a:ext uri="{FF2B5EF4-FFF2-40B4-BE49-F238E27FC236}">
              <a16:creationId xmlns:a16="http://schemas.microsoft.com/office/drawing/2014/main" id="{CEDA15C2-EE1E-421E-9BF4-7D4FB1F00CD2}"/>
            </a:ext>
          </a:extLst>
        </cdr:cNvPr>
        <cdr:cNvSpPr txBox="1"/>
      </cdr:nvSpPr>
      <cdr:spPr>
        <a:xfrm xmlns:a="http://schemas.openxmlformats.org/drawingml/2006/main" rot="17212830">
          <a:off x="504506" y="1052783"/>
          <a:ext cx="874032" cy="4630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spcFirstLastPara="1" wrap="square" numCol="1" rtlCol="0" anchor="ctr">
          <a:prstTxWarp prst="textArchUp">
            <a:avLst/>
          </a:prstTxWarp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</a:rPr>
            <a:t>Worst</a:t>
          </a:r>
        </a:p>
      </cdr:txBody>
    </cdr:sp>
  </cdr:relSizeAnchor>
  <cdr:relSizeAnchor xmlns:cdr="http://schemas.openxmlformats.org/drawingml/2006/chartDrawing">
    <cdr:from>
      <cdr:x>0.23264</cdr:x>
      <cdr:y>0.12814</cdr:y>
    </cdr:from>
    <cdr:to>
      <cdr:x>0.43918</cdr:x>
      <cdr:y>0.25925</cdr:y>
    </cdr:to>
    <cdr:sp macro="" textlink="">
      <cdr:nvSpPr>
        <cdr:cNvPr id="3" name="TextBox 14">
          <a:extLst xmlns:a="http://schemas.openxmlformats.org/drawingml/2006/main">
            <a:ext uri="{FF2B5EF4-FFF2-40B4-BE49-F238E27FC236}">
              <a16:creationId xmlns:a16="http://schemas.microsoft.com/office/drawing/2014/main" id="{9E270770-BCBE-4314-860A-3BF8C54DA2DB}"/>
            </a:ext>
          </a:extLst>
        </cdr:cNvPr>
        <cdr:cNvSpPr txBox="1"/>
      </cdr:nvSpPr>
      <cdr:spPr>
        <a:xfrm xmlns:a="http://schemas.openxmlformats.org/drawingml/2006/main" rot="19387538">
          <a:off x="1010513" y="443895"/>
          <a:ext cx="897155" cy="4541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spcFirstLastPara="1" wrap="square" numCol="1" rtlCol="0" anchor="ctr">
          <a:prstTxWarp prst="textArchUp">
            <a:avLst/>
          </a:prstTxWarp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</a:rPr>
            <a:t>Bad</a:t>
          </a:r>
        </a:p>
      </cdr:txBody>
    </cdr:sp>
  </cdr:relSizeAnchor>
  <cdr:relSizeAnchor xmlns:cdr="http://schemas.openxmlformats.org/drawingml/2006/chartDrawing">
    <cdr:from>
      <cdr:x>0.40695</cdr:x>
      <cdr:y>0.05237</cdr:y>
    </cdr:from>
    <cdr:to>
      <cdr:x>0.61349</cdr:x>
      <cdr:y>0.18348</cdr:y>
    </cdr:to>
    <cdr:sp macro="" textlink="">
      <cdr:nvSpPr>
        <cdr:cNvPr id="4" name="TextBox 14">
          <a:extLst xmlns:a="http://schemas.openxmlformats.org/drawingml/2006/main">
            <a:ext uri="{FF2B5EF4-FFF2-40B4-BE49-F238E27FC236}">
              <a16:creationId xmlns:a16="http://schemas.microsoft.com/office/drawing/2014/main" id="{6BD91C28-CEFC-4928-AC46-10CB2B3B5262}"/>
            </a:ext>
          </a:extLst>
        </cdr:cNvPr>
        <cdr:cNvSpPr txBox="1"/>
      </cdr:nvSpPr>
      <cdr:spPr>
        <a:xfrm xmlns:a="http://schemas.openxmlformats.org/drawingml/2006/main">
          <a:off x="1767674" y="181414"/>
          <a:ext cx="897155" cy="4541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spcFirstLastPara="1" wrap="square" numCol="1" rtlCol="0" anchor="ctr">
          <a:prstTxWarp prst="textArchUp">
            <a:avLst/>
          </a:prstTxWarp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</a:rPr>
            <a:t>Average</a:t>
          </a:r>
        </a:p>
      </cdr:txBody>
    </cdr:sp>
  </cdr:relSizeAnchor>
  <cdr:relSizeAnchor xmlns:cdr="http://schemas.openxmlformats.org/drawingml/2006/chartDrawing">
    <cdr:from>
      <cdr:x>0.58404</cdr:x>
      <cdr:y>0.13303</cdr:y>
    </cdr:from>
    <cdr:to>
      <cdr:x>0.79058</cdr:x>
      <cdr:y>0.26413</cdr:y>
    </cdr:to>
    <cdr:sp macro="" textlink="">
      <cdr:nvSpPr>
        <cdr:cNvPr id="5" name="TextBox 14">
          <a:extLst xmlns:a="http://schemas.openxmlformats.org/drawingml/2006/main">
            <a:ext uri="{FF2B5EF4-FFF2-40B4-BE49-F238E27FC236}">
              <a16:creationId xmlns:a16="http://schemas.microsoft.com/office/drawing/2014/main" id="{053760D0-F67A-43AB-BDA2-9B1284F05C4C}"/>
            </a:ext>
          </a:extLst>
        </cdr:cNvPr>
        <cdr:cNvSpPr txBox="1"/>
      </cdr:nvSpPr>
      <cdr:spPr>
        <a:xfrm xmlns:a="http://schemas.openxmlformats.org/drawingml/2006/main" rot="2255147">
          <a:off x="2536931" y="460813"/>
          <a:ext cx="897155" cy="4541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spcFirstLastPara="1" wrap="square" numCol="1" rtlCol="0" anchor="ctr">
          <a:prstTxWarp prst="textArchUp">
            <a:avLst/>
          </a:prstTxWarp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</a:rPr>
            <a:t>Good</a:t>
          </a:r>
        </a:p>
      </cdr:txBody>
    </cdr:sp>
  </cdr:relSizeAnchor>
  <cdr:relSizeAnchor xmlns:cdr="http://schemas.openxmlformats.org/drawingml/2006/chartDrawing">
    <cdr:from>
      <cdr:x>0.75651</cdr:x>
      <cdr:y>0.26671</cdr:y>
    </cdr:from>
    <cdr:to>
      <cdr:x>0.86107</cdr:x>
      <cdr:y>0.5257</cdr:y>
    </cdr:to>
    <cdr:sp macro="" textlink="">
      <cdr:nvSpPr>
        <cdr:cNvPr id="6" name="TextBox 14">
          <a:extLst xmlns:a="http://schemas.openxmlformats.org/drawingml/2006/main">
            <a:ext uri="{FF2B5EF4-FFF2-40B4-BE49-F238E27FC236}">
              <a16:creationId xmlns:a16="http://schemas.microsoft.com/office/drawing/2014/main" id="{5992859A-3D0B-41F9-A89A-C8E8427F5E61}"/>
            </a:ext>
          </a:extLst>
        </cdr:cNvPr>
        <cdr:cNvSpPr txBox="1"/>
      </cdr:nvSpPr>
      <cdr:spPr>
        <a:xfrm xmlns:a="http://schemas.openxmlformats.org/drawingml/2006/main" rot="4695580">
          <a:off x="3022591" y="1216385"/>
          <a:ext cx="942756" cy="45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spcFirstLastPara="1" wrap="square" numCol="1" rtlCol="0" anchor="ctr">
          <a:prstTxWarp prst="textArchUp">
            <a:avLst/>
          </a:prstTxWarp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</a:rPr>
            <a:t>Best</a:t>
          </a:r>
        </a:p>
      </cdr:txBody>
    </cdr:sp>
  </cdr:relSizeAnchor>
  <cdr:relSizeAnchor xmlns:cdr="http://schemas.openxmlformats.org/drawingml/2006/chartDrawing">
    <cdr:from>
      <cdr:x>0.47532</cdr:x>
      <cdr:y>0.44413</cdr:y>
    </cdr:from>
    <cdr:to>
      <cdr:x>0.55371</cdr:x>
      <cdr:y>0.54115</cdr:y>
    </cdr:to>
    <cdr:sp macro="" textlink="">
      <cdr:nvSpPr>
        <cdr:cNvPr id="7" name="Oval 6">
          <a:extLst xmlns:a="http://schemas.openxmlformats.org/drawingml/2006/main">
            <a:ext uri="{FF2B5EF4-FFF2-40B4-BE49-F238E27FC236}">
              <a16:creationId xmlns:a16="http://schemas.microsoft.com/office/drawing/2014/main" id="{632B0BD8-80F6-4E94-B601-F2FD38D477CC}"/>
            </a:ext>
          </a:extLst>
        </cdr:cNvPr>
        <cdr:cNvSpPr/>
      </cdr:nvSpPr>
      <cdr:spPr>
        <a:xfrm xmlns:a="http://schemas.openxmlformats.org/drawingml/2006/main">
          <a:off x="2064658" y="1538516"/>
          <a:ext cx="340519" cy="336094"/>
        </a:xfrm>
        <a:prstGeom xmlns:a="http://schemas.openxmlformats.org/drawingml/2006/main" prst="ellipse">
          <a:avLst/>
        </a:prstGeom>
        <a:solidFill xmlns:a="http://schemas.openxmlformats.org/drawingml/2006/main">
          <a:schemeClr val="tx1"/>
        </a:solidFill>
        <a:ln xmlns:a="http://schemas.openxmlformats.org/drawingml/2006/main">
          <a:noFill/>
        </a:ln>
        <a:effectLst xmlns:a="http://schemas.openxmlformats.org/drawingml/2006/main"/>
        <a:scene3d xmlns:a="http://schemas.openxmlformats.org/drawingml/2006/main">
          <a:camera prst="orthographicFront">
            <a:rot lat="0" lon="0" rev="0"/>
          </a:camera>
          <a:lightRig rig="contrasting" dir="t">
            <a:rot lat="0" lon="0" rev="7800000"/>
          </a:lightRig>
        </a:scene3d>
        <a:sp3d xmlns:a="http://schemas.openxmlformats.org/drawingml/2006/main">
          <a:bevelT w="139700" h="139700"/>
        </a:sp3d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0.16345</cdr:x>
      <cdr:y>0.24459</cdr:y>
    </cdr:from>
    <cdr:to>
      <cdr:x>0.27006</cdr:x>
      <cdr:y>0.49691</cdr:y>
    </cdr:to>
    <cdr:sp macro="" textlink="">
      <cdr:nvSpPr>
        <cdr:cNvPr id="2" name="TextBox 13">
          <a:extLst xmlns:a="http://schemas.openxmlformats.org/drawingml/2006/main">
            <a:ext uri="{FF2B5EF4-FFF2-40B4-BE49-F238E27FC236}">
              <a16:creationId xmlns:a16="http://schemas.microsoft.com/office/drawing/2014/main" id="{CEDA15C2-EE1E-421E-9BF4-7D4FB1F00CD2}"/>
            </a:ext>
          </a:extLst>
        </cdr:cNvPr>
        <cdr:cNvSpPr txBox="1"/>
      </cdr:nvSpPr>
      <cdr:spPr>
        <a:xfrm xmlns:a="http://schemas.openxmlformats.org/drawingml/2006/main" rot="17212830">
          <a:off x="504506" y="1052783"/>
          <a:ext cx="874032" cy="4630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spcFirstLastPara="1" wrap="square" numCol="1" rtlCol="0" anchor="ctr">
          <a:prstTxWarp prst="textArchUp">
            <a:avLst/>
          </a:prstTxWarp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</a:rPr>
            <a:t>Worst</a:t>
          </a:r>
        </a:p>
      </cdr:txBody>
    </cdr:sp>
  </cdr:relSizeAnchor>
  <cdr:relSizeAnchor xmlns:cdr="http://schemas.openxmlformats.org/drawingml/2006/chartDrawing">
    <cdr:from>
      <cdr:x>0.23264</cdr:x>
      <cdr:y>0.12814</cdr:y>
    </cdr:from>
    <cdr:to>
      <cdr:x>0.43918</cdr:x>
      <cdr:y>0.25925</cdr:y>
    </cdr:to>
    <cdr:sp macro="" textlink="">
      <cdr:nvSpPr>
        <cdr:cNvPr id="3" name="TextBox 14">
          <a:extLst xmlns:a="http://schemas.openxmlformats.org/drawingml/2006/main">
            <a:ext uri="{FF2B5EF4-FFF2-40B4-BE49-F238E27FC236}">
              <a16:creationId xmlns:a16="http://schemas.microsoft.com/office/drawing/2014/main" id="{9E270770-BCBE-4314-860A-3BF8C54DA2DB}"/>
            </a:ext>
          </a:extLst>
        </cdr:cNvPr>
        <cdr:cNvSpPr txBox="1"/>
      </cdr:nvSpPr>
      <cdr:spPr>
        <a:xfrm xmlns:a="http://schemas.openxmlformats.org/drawingml/2006/main" rot="19387538">
          <a:off x="1010513" y="443895"/>
          <a:ext cx="897155" cy="4541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spcFirstLastPara="1" wrap="square" numCol="1" rtlCol="0" anchor="ctr">
          <a:prstTxWarp prst="textArchUp">
            <a:avLst/>
          </a:prstTxWarp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</a:rPr>
            <a:t>Bad</a:t>
          </a:r>
        </a:p>
      </cdr:txBody>
    </cdr:sp>
  </cdr:relSizeAnchor>
  <cdr:relSizeAnchor xmlns:cdr="http://schemas.openxmlformats.org/drawingml/2006/chartDrawing">
    <cdr:from>
      <cdr:x>0.40695</cdr:x>
      <cdr:y>0.05237</cdr:y>
    </cdr:from>
    <cdr:to>
      <cdr:x>0.61349</cdr:x>
      <cdr:y>0.18348</cdr:y>
    </cdr:to>
    <cdr:sp macro="" textlink="">
      <cdr:nvSpPr>
        <cdr:cNvPr id="4" name="TextBox 14">
          <a:extLst xmlns:a="http://schemas.openxmlformats.org/drawingml/2006/main">
            <a:ext uri="{FF2B5EF4-FFF2-40B4-BE49-F238E27FC236}">
              <a16:creationId xmlns:a16="http://schemas.microsoft.com/office/drawing/2014/main" id="{6BD91C28-CEFC-4928-AC46-10CB2B3B5262}"/>
            </a:ext>
          </a:extLst>
        </cdr:cNvPr>
        <cdr:cNvSpPr txBox="1"/>
      </cdr:nvSpPr>
      <cdr:spPr>
        <a:xfrm xmlns:a="http://schemas.openxmlformats.org/drawingml/2006/main">
          <a:off x="1767674" y="181414"/>
          <a:ext cx="897155" cy="4541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spcFirstLastPara="1" wrap="square" numCol="1" rtlCol="0" anchor="ctr">
          <a:prstTxWarp prst="textArchUp">
            <a:avLst/>
          </a:prstTxWarp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</a:rPr>
            <a:t>Average</a:t>
          </a:r>
        </a:p>
      </cdr:txBody>
    </cdr:sp>
  </cdr:relSizeAnchor>
  <cdr:relSizeAnchor xmlns:cdr="http://schemas.openxmlformats.org/drawingml/2006/chartDrawing">
    <cdr:from>
      <cdr:x>0.58404</cdr:x>
      <cdr:y>0.13303</cdr:y>
    </cdr:from>
    <cdr:to>
      <cdr:x>0.79058</cdr:x>
      <cdr:y>0.26413</cdr:y>
    </cdr:to>
    <cdr:sp macro="" textlink="">
      <cdr:nvSpPr>
        <cdr:cNvPr id="5" name="TextBox 14">
          <a:extLst xmlns:a="http://schemas.openxmlformats.org/drawingml/2006/main">
            <a:ext uri="{FF2B5EF4-FFF2-40B4-BE49-F238E27FC236}">
              <a16:creationId xmlns:a16="http://schemas.microsoft.com/office/drawing/2014/main" id="{053760D0-F67A-43AB-BDA2-9B1284F05C4C}"/>
            </a:ext>
          </a:extLst>
        </cdr:cNvPr>
        <cdr:cNvSpPr txBox="1"/>
      </cdr:nvSpPr>
      <cdr:spPr>
        <a:xfrm xmlns:a="http://schemas.openxmlformats.org/drawingml/2006/main" rot="2255147">
          <a:off x="2536931" y="460813"/>
          <a:ext cx="897155" cy="4541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spcFirstLastPara="1" wrap="square" numCol="1" rtlCol="0" anchor="ctr">
          <a:prstTxWarp prst="textArchUp">
            <a:avLst/>
          </a:prstTxWarp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</a:rPr>
            <a:t>Good</a:t>
          </a:r>
        </a:p>
      </cdr:txBody>
    </cdr:sp>
  </cdr:relSizeAnchor>
  <cdr:relSizeAnchor xmlns:cdr="http://schemas.openxmlformats.org/drawingml/2006/chartDrawing">
    <cdr:from>
      <cdr:x>0.75651</cdr:x>
      <cdr:y>0.26671</cdr:y>
    </cdr:from>
    <cdr:to>
      <cdr:x>0.86107</cdr:x>
      <cdr:y>0.5257</cdr:y>
    </cdr:to>
    <cdr:sp macro="" textlink="">
      <cdr:nvSpPr>
        <cdr:cNvPr id="6" name="TextBox 14">
          <a:extLst xmlns:a="http://schemas.openxmlformats.org/drawingml/2006/main">
            <a:ext uri="{FF2B5EF4-FFF2-40B4-BE49-F238E27FC236}">
              <a16:creationId xmlns:a16="http://schemas.microsoft.com/office/drawing/2014/main" id="{5992859A-3D0B-41F9-A89A-C8E8427F5E61}"/>
            </a:ext>
          </a:extLst>
        </cdr:cNvPr>
        <cdr:cNvSpPr txBox="1"/>
      </cdr:nvSpPr>
      <cdr:spPr>
        <a:xfrm xmlns:a="http://schemas.openxmlformats.org/drawingml/2006/main" rot="4695580">
          <a:off x="3022591" y="1216385"/>
          <a:ext cx="942756" cy="45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spcFirstLastPara="1" wrap="square" numCol="1" rtlCol="0" anchor="ctr">
          <a:prstTxWarp prst="textArchUp">
            <a:avLst/>
          </a:prstTxWarp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</a:rPr>
            <a:t>Best</a:t>
          </a:r>
        </a:p>
      </cdr:txBody>
    </cdr:sp>
  </cdr:relSizeAnchor>
  <cdr:relSizeAnchor xmlns:cdr="http://schemas.openxmlformats.org/drawingml/2006/chartDrawing">
    <cdr:from>
      <cdr:x>0.47532</cdr:x>
      <cdr:y>0.44413</cdr:y>
    </cdr:from>
    <cdr:to>
      <cdr:x>0.55371</cdr:x>
      <cdr:y>0.54115</cdr:y>
    </cdr:to>
    <cdr:sp macro="" textlink="">
      <cdr:nvSpPr>
        <cdr:cNvPr id="7" name="Oval 6">
          <a:extLst xmlns:a="http://schemas.openxmlformats.org/drawingml/2006/main">
            <a:ext uri="{FF2B5EF4-FFF2-40B4-BE49-F238E27FC236}">
              <a16:creationId xmlns:a16="http://schemas.microsoft.com/office/drawing/2014/main" id="{632B0BD8-80F6-4E94-B601-F2FD38D477CC}"/>
            </a:ext>
          </a:extLst>
        </cdr:cNvPr>
        <cdr:cNvSpPr/>
      </cdr:nvSpPr>
      <cdr:spPr>
        <a:xfrm xmlns:a="http://schemas.openxmlformats.org/drawingml/2006/main">
          <a:off x="2064658" y="1538516"/>
          <a:ext cx="340519" cy="336094"/>
        </a:xfrm>
        <a:prstGeom xmlns:a="http://schemas.openxmlformats.org/drawingml/2006/main" prst="ellipse">
          <a:avLst/>
        </a:prstGeom>
        <a:solidFill xmlns:a="http://schemas.openxmlformats.org/drawingml/2006/main">
          <a:schemeClr val="tx1"/>
        </a:solidFill>
        <a:ln xmlns:a="http://schemas.openxmlformats.org/drawingml/2006/main">
          <a:noFill/>
        </a:ln>
        <a:effectLst xmlns:a="http://schemas.openxmlformats.org/drawingml/2006/main"/>
        <a:scene3d xmlns:a="http://schemas.openxmlformats.org/drawingml/2006/main">
          <a:camera prst="orthographicFront">
            <a:rot lat="0" lon="0" rev="0"/>
          </a:camera>
          <a:lightRig rig="contrasting" dir="t">
            <a:rot lat="0" lon="0" rev="7800000"/>
          </a:lightRig>
        </a:scene3d>
        <a:sp3d xmlns:a="http://schemas.openxmlformats.org/drawingml/2006/main">
          <a:bevelT w="139700" h="139700"/>
        </a:sp3d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0.32103</cdr:x>
      <cdr:y>0.2709</cdr:y>
    </cdr:from>
    <cdr:to>
      <cdr:x>0.69356</cdr:x>
      <cdr:y>0.73702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9B4B3D53-1CAE-4B36-9A60-0E6167B99830}"/>
            </a:ext>
          </a:extLst>
        </cdr:cNvPr>
        <cdr:cNvSpPr/>
      </cdr:nvSpPr>
      <cdr:spPr>
        <a:xfrm xmlns:a="http://schemas.openxmlformats.org/drawingml/2006/main">
          <a:off x="521351" y="340934"/>
          <a:ext cx="604991" cy="586626"/>
        </a:xfrm>
        <a:prstGeom xmlns:a="http://schemas.openxmlformats.org/drawingml/2006/main" prst="ellipse">
          <a:avLst/>
        </a:prstGeom>
        <a:gradFill xmlns:a="http://schemas.openxmlformats.org/drawingml/2006/main" flip="none" rotWithShape="1">
          <a:gsLst>
            <a:gs pos="29000">
              <a:schemeClr val="bg1"/>
            </a:gs>
            <a:gs pos="67000">
              <a:schemeClr val="bg2"/>
            </a:gs>
            <a:gs pos="100000">
              <a:schemeClr val="bg1">
                <a:lumMod val="95000"/>
              </a:schemeClr>
            </a:gs>
          </a:gsLst>
          <a:path path="rect">
            <a:fillToRect t="100000" r="100000"/>
          </a:path>
          <a:tileRect l="-100000" b="-100000"/>
        </a:gradFill>
        <a:ln xmlns:a="http://schemas.openxmlformats.org/drawingml/2006/main">
          <a:noFill/>
        </a:ln>
        <a:effectLst xmlns:a="http://schemas.openxmlformats.org/drawingml/2006/main">
          <a:outerShdw blurRad="63500" sx="102000" sy="102000" algn="ctr" rotWithShape="0">
            <a:prstClr val="black">
              <a:alpha val="40000"/>
            </a:prst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0.35588</cdr:x>
      <cdr:y>0.36454</cdr:y>
    </cdr:from>
    <cdr:to>
      <cdr:x>0.66364</cdr:x>
      <cdr:y>0.65989</cdr:y>
    </cdr:to>
    <cdr:sp macro="" textlink="Percentage!$B$4">
      <cdr:nvSpPr>
        <cdr:cNvPr id="9" name="Rectangle 2"/>
        <cdr:cNvSpPr/>
      </cdr:nvSpPr>
      <cdr:spPr>
        <a:xfrm xmlns:a="http://schemas.openxmlformats.org/drawingml/2006/main">
          <a:off x="574321" y="455069"/>
          <a:ext cx="496675" cy="36869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marL="0" indent="0" algn="ctr"/>
          <a:fld id="{76AABAE0-FF12-4E1F-BBC8-62B77A287AA3}" type="TxLink">
            <a:rPr lang="en-US" sz="1800" b="1" i="0" u="none" strike="noStrike" cap="none" spc="0">
              <a:ln w="0"/>
              <a:solidFill>
                <a:srgbClr val="000000"/>
              </a:solidFill>
              <a:effectLst/>
              <a:latin typeface="Agency FB" panose="020B0503020202020204" pitchFamily="34" charset="0"/>
              <a:ea typeface="+mn-ea"/>
              <a:cs typeface="+mn-cs"/>
            </a:rPr>
            <a:pPr marL="0" indent="0" algn="ctr"/>
            <a:t>0%</a:t>
          </a:fld>
          <a:endParaRPr lang="en-US" sz="1800" b="1" i="0" u="none" strike="noStrike" cap="none" spc="0">
            <a:ln w="0"/>
            <a:solidFill>
              <a:srgbClr val="000000"/>
            </a:solidFill>
            <a:effectLst/>
            <a:latin typeface="Agency FB" panose="020B0503020202020204" pitchFamily="34" charset="0"/>
            <a:ea typeface="+mn-ea"/>
            <a:cs typeface="+mn-cs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0.32871</cdr:x>
      <cdr:y>0.25348</cdr:y>
    </cdr:from>
    <cdr:to>
      <cdr:x>0.68061</cdr:x>
      <cdr:y>0.75483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9B4B3D53-1CAE-4B36-9A60-0E6167B99830}"/>
            </a:ext>
          </a:extLst>
        </cdr:cNvPr>
        <cdr:cNvSpPr/>
      </cdr:nvSpPr>
      <cdr:spPr>
        <a:xfrm xmlns:a="http://schemas.openxmlformats.org/drawingml/2006/main">
          <a:off x="533819" y="308383"/>
          <a:ext cx="571500" cy="609958"/>
        </a:xfrm>
        <a:prstGeom xmlns:a="http://schemas.openxmlformats.org/drawingml/2006/main" prst="ellipse">
          <a:avLst/>
        </a:prstGeom>
        <a:gradFill xmlns:a="http://schemas.openxmlformats.org/drawingml/2006/main" flip="none" rotWithShape="1">
          <a:gsLst>
            <a:gs pos="29000">
              <a:schemeClr val="bg1"/>
            </a:gs>
            <a:gs pos="67000">
              <a:schemeClr val="bg2"/>
            </a:gs>
            <a:gs pos="100000">
              <a:schemeClr val="bg1">
                <a:lumMod val="95000"/>
              </a:schemeClr>
            </a:gs>
          </a:gsLst>
          <a:path path="rect">
            <a:fillToRect t="100000" r="100000"/>
          </a:path>
          <a:tileRect l="-100000" b="-100000"/>
        </a:gradFill>
        <a:ln xmlns:a="http://schemas.openxmlformats.org/drawingml/2006/main">
          <a:noFill/>
        </a:ln>
        <a:effectLst xmlns:a="http://schemas.openxmlformats.org/drawingml/2006/main">
          <a:outerShdw blurRad="63500" sx="102000" sy="102000" algn="ctr" rotWithShape="0">
            <a:prstClr val="black">
              <a:alpha val="40000"/>
            </a:prst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0.38222</cdr:x>
      <cdr:y>0.33155</cdr:y>
    </cdr:from>
    <cdr:to>
      <cdr:x>0.65626</cdr:x>
      <cdr:y>0.6369</cdr:y>
    </cdr:to>
    <cdr:sp macro="" textlink="Percentage!$B$5">
      <cdr:nvSpPr>
        <cdr:cNvPr id="11" name="Rectangle 2"/>
        <cdr:cNvSpPr/>
      </cdr:nvSpPr>
      <cdr:spPr>
        <a:xfrm xmlns:a="http://schemas.openxmlformats.org/drawingml/2006/main">
          <a:off x="616839" y="400330"/>
          <a:ext cx="442237" cy="36869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marL="0" indent="0" algn="ctr"/>
          <a:fld id="{6DCD80E1-EC6A-4A86-9A76-591040EC8648}" type="TxLink">
            <a:rPr lang="en-US" sz="1800" b="1" i="0" u="none" strike="noStrike" cap="none" spc="0">
              <a:ln w="0"/>
              <a:solidFill>
                <a:srgbClr val="000000"/>
              </a:solidFill>
              <a:effectLst/>
              <a:latin typeface="Agency FB" panose="020B0503020202020204" pitchFamily="34" charset="0"/>
              <a:ea typeface="+mn-ea"/>
              <a:cs typeface="+mn-cs"/>
            </a:rPr>
            <a:pPr marL="0" indent="0" algn="ctr"/>
            <a:t>0%</a:t>
          </a:fld>
          <a:endParaRPr lang="en-US" sz="1800" b="1" i="0" u="none" strike="noStrike" cap="none" spc="0">
            <a:ln w="0"/>
            <a:solidFill>
              <a:srgbClr val="000000"/>
            </a:solidFill>
            <a:effectLst/>
            <a:latin typeface="Agency FB" panose="020B0503020202020204" pitchFamily="34" charset="0"/>
            <a:ea typeface="+mn-ea"/>
            <a:cs typeface="+mn-cs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0.29226</cdr:x>
      <cdr:y>0.23511</cdr:y>
    </cdr:from>
    <cdr:to>
      <cdr:x>0.7114</cdr:x>
      <cdr:y>0.76164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9B4B3D53-1CAE-4B36-9A60-0E6167B99830}"/>
            </a:ext>
          </a:extLst>
        </cdr:cNvPr>
        <cdr:cNvSpPr/>
      </cdr:nvSpPr>
      <cdr:spPr>
        <a:xfrm xmlns:a="http://schemas.openxmlformats.org/drawingml/2006/main">
          <a:off x="603281" y="377794"/>
          <a:ext cx="865187" cy="846072"/>
        </a:xfrm>
        <a:prstGeom xmlns:a="http://schemas.openxmlformats.org/drawingml/2006/main" prst="ellipse">
          <a:avLst/>
        </a:prstGeom>
        <a:gradFill xmlns:a="http://schemas.openxmlformats.org/drawingml/2006/main" flip="none" rotWithShape="1">
          <a:gsLst>
            <a:gs pos="30000">
              <a:schemeClr val="bg1"/>
            </a:gs>
            <a:gs pos="67000">
              <a:schemeClr val="bg2"/>
            </a:gs>
            <a:gs pos="100000">
              <a:schemeClr val="bg1">
                <a:lumMod val="95000"/>
              </a:schemeClr>
            </a:gs>
          </a:gsLst>
          <a:path path="rect">
            <a:fillToRect t="100000" r="100000"/>
          </a:path>
          <a:tileRect l="-100000" b="-100000"/>
        </a:gradFill>
        <a:ln xmlns:a="http://schemas.openxmlformats.org/drawingml/2006/main">
          <a:noFill/>
        </a:ln>
        <a:effectLst xmlns:a="http://schemas.openxmlformats.org/drawingml/2006/main">
          <a:outerShdw blurRad="63500" sx="102000" sy="102000" algn="ctr" rotWithShape="0">
            <a:prstClr val="black">
              <a:alpha val="40000"/>
            </a:prst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0.36209</cdr:x>
      <cdr:y>0.32099</cdr:y>
    </cdr:from>
    <cdr:to>
      <cdr:x>0.66483</cdr:x>
      <cdr:y>0.60713</cdr:y>
    </cdr:to>
    <cdr:sp macro="" textlink="Percentage!$B$3">
      <cdr:nvSpPr>
        <cdr:cNvPr id="9" name="Rectangle 2"/>
        <cdr:cNvSpPr/>
      </cdr:nvSpPr>
      <cdr:spPr>
        <a:xfrm xmlns:a="http://schemas.openxmlformats.org/drawingml/2006/main">
          <a:off x="530772" y="413594"/>
          <a:ext cx="443776" cy="36869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fld id="{591985FA-3C40-43CE-BB32-B4ADB783DBAA}" type="TxLink">
            <a:rPr lang="en-US" sz="1800" b="1" i="0" u="none" strike="noStrike" cap="none" spc="0">
              <a:ln w="0"/>
              <a:solidFill>
                <a:srgbClr val="000000"/>
              </a:solidFill>
              <a:effectLst/>
              <a:latin typeface="Agency FB" panose="020B0503020202020204" pitchFamily="34" charset="0"/>
              <a:cs typeface="Calibri"/>
            </a:rPr>
            <a:pPr algn="ctr"/>
            <a:t>0%</a:t>
          </a:fld>
          <a:endParaRPr lang="en-US" sz="1800" b="1" cap="none" spc="0">
            <a:ln w="0"/>
            <a:solidFill>
              <a:schemeClr val="tx1"/>
            </a:solidFill>
            <a:effectLst/>
            <a:latin typeface="Agency FB" panose="020B0503020202020204" pitchFamily="34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0.29226</cdr:x>
      <cdr:y>0.23511</cdr:y>
    </cdr:from>
    <cdr:to>
      <cdr:x>0.7114</cdr:x>
      <cdr:y>0.76164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9B4B3D53-1CAE-4B36-9A60-0E6167B99830}"/>
            </a:ext>
          </a:extLst>
        </cdr:cNvPr>
        <cdr:cNvSpPr/>
      </cdr:nvSpPr>
      <cdr:spPr>
        <a:xfrm xmlns:a="http://schemas.openxmlformats.org/drawingml/2006/main">
          <a:off x="427400" y="300495"/>
          <a:ext cx="612949" cy="672960"/>
        </a:xfrm>
        <a:prstGeom xmlns:a="http://schemas.openxmlformats.org/drawingml/2006/main" prst="ellipse">
          <a:avLst/>
        </a:prstGeom>
        <a:gradFill xmlns:a="http://schemas.openxmlformats.org/drawingml/2006/main" flip="none" rotWithShape="1">
          <a:gsLst>
            <a:gs pos="30000">
              <a:schemeClr val="bg1"/>
            </a:gs>
            <a:gs pos="67000">
              <a:schemeClr val="bg2"/>
            </a:gs>
            <a:gs pos="100000">
              <a:schemeClr val="bg1">
                <a:lumMod val="95000"/>
              </a:schemeClr>
            </a:gs>
          </a:gsLst>
          <a:path path="rect">
            <a:fillToRect t="100000" r="100000"/>
          </a:path>
          <a:tileRect l="-100000" b="-100000"/>
        </a:gradFill>
        <a:ln xmlns:a="http://schemas.openxmlformats.org/drawingml/2006/main">
          <a:noFill/>
        </a:ln>
        <a:effectLst xmlns:a="http://schemas.openxmlformats.org/drawingml/2006/main">
          <a:outerShdw blurRad="63500" sx="102000" sy="102000" algn="ctr" rotWithShape="0">
            <a:prstClr val="black">
              <a:alpha val="40000"/>
            </a:prst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0.36137</cdr:x>
      <cdr:y>0.32099</cdr:y>
    </cdr:from>
    <cdr:to>
      <cdr:x>0.66555</cdr:x>
      <cdr:y>0.61103</cdr:y>
    </cdr:to>
    <cdr:sp macro="" textlink="Percentage!$B$7">
      <cdr:nvSpPr>
        <cdr:cNvPr id="9" name="Rectangle 2"/>
        <cdr:cNvSpPr/>
      </cdr:nvSpPr>
      <cdr:spPr>
        <a:xfrm xmlns:a="http://schemas.openxmlformats.org/drawingml/2006/main">
          <a:off x="527216" y="408035"/>
          <a:ext cx="443776" cy="36869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marL="0" indent="0" algn="ctr"/>
          <a:fld id="{E1C63F53-F063-4EF3-AC1C-85A3BB678319}" type="TxLink">
            <a:rPr lang="en-US" sz="1800" b="1" i="0" u="none" strike="noStrike" cap="none" spc="0">
              <a:ln w="0"/>
              <a:solidFill>
                <a:srgbClr val="000000"/>
              </a:solidFill>
              <a:effectLst/>
              <a:latin typeface="Agency FB" panose="020B0503020202020204" pitchFamily="34" charset="0"/>
              <a:ea typeface="+mn-ea"/>
              <a:cs typeface="+mn-cs"/>
            </a:rPr>
            <a:pPr marL="0" indent="0" algn="ctr"/>
            <a:t>0%</a:t>
          </a:fld>
          <a:endParaRPr lang="en-US" sz="1800" b="1" i="0" u="none" strike="noStrike" cap="none" spc="0">
            <a:ln w="0"/>
            <a:solidFill>
              <a:srgbClr val="000000"/>
            </a:solidFill>
            <a:effectLst/>
            <a:latin typeface="Agency FB" panose="020B0503020202020204" pitchFamily="34" charset="0"/>
            <a:ea typeface="+mn-ea"/>
            <a:cs typeface="+mn-cs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0.29226</cdr:x>
      <cdr:y>0.23511</cdr:y>
    </cdr:from>
    <cdr:to>
      <cdr:x>0.7114</cdr:x>
      <cdr:y>0.76164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9B4B3D53-1CAE-4B36-9A60-0E6167B99830}"/>
            </a:ext>
          </a:extLst>
        </cdr:cNvPr>
        <cdr:cNvSpPr/>
      </cdr:nvSpPr>
      <cdr:spPr>
        <a:xfrm xmlns:a="http://schemas.openxmlformats.org/drawingml/2006/main">
          <a:off x="426388" y="300902"/>
          <a:ext cx="611497" cy="673872"/>
        </a:xfrm>
        <a:prstGeom xmlns:a="http://schemas.openxmlformats.org/drawingml/2006/main" prst="ellipse">
          <a:avLst/>
        </a:prstGeom>
        <a:gradFill xmlns:a="http://schemas.openxmlformats.org/drawingml/2006/main" flip="none" rotWithShape="1">
          <a:gsLst>
            <a:gs pos="30000">
              <a:schemeClr val="bg1"/>
            </a:gs>
            <a:gs pos="67000">
              <a:schemeClr val="bg2"/>
            </a:gs>
            <a:gs pos="100000">
              <a:schemeClr val="bg1">
                <a:lumMod val="95000"/>
              </a:schemeClr>
            </a:gs>
          </a:gsLst>
          <a:path path="rect">
            <a:fillToRect t="100000" r="100000"/>
          </a:path>
          <a:tileRect l="-100000" b="-100000"/>
        </a:gradFill>
        <a:ln xmlns:a="http://schemas.openxmlformats.org/drawingml/2006/main">
          <a:noFill/>
        </a:ln>
        <a:effectLst xmlns:a="http://schemas.openxmlformats.org/drawingml/2006/main">
          <a:outerShdw blurRad="63500" sx="102000" sy="102000" algn="ctr" rotWithShape="0">
            <a:prstClr val="black">
              <a:alpha val="40000"/>
            </a:prst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0.30635</cdr:x>
      <cdr:y>0.32099</cdr:y>
    </cdr:from>
    <cdr:to>
      <cdr:x>0.72057</cdr:x>
      <cdr:y>0.60946</cdr:y>
    </cdr:to>
    <cdr:sp macro="" textlink="Percentage!$B$6">
      <cdr:nvSpPr>
        <cdr:cNvPr id="9" name="Rectangle 2"/>
        <cdr:cNvSpPr/>
      </cdr:nvSpPr>
      <cdr:spPr>
        <a:xfrm xmlns:a="http://schemas.openxmlformats.org/drawingml/2006/main">
          <a:off x="448011" y="410259"/>
          <a:ext cx="605743" cy="36869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noAutofit/>
        </a:bodyPr>
        <a:lstStyle xmlns:a="http://schemas.openxmlformats.org/drawingml/2006/main"/>
        <a:p xmlns:a="http://schemas.openxmlformats.org/drawingml/2006/main">
          <a:pPr marL="0" indent="0" algn="ctr"/>
          <a:fld id="{E7921EC8-BA11-472A-A150-1A56D4FC3B3C}" type="TxLink">
            <a:rPr lang="en-US" sz="1800" b="1" i="0" u="none" strike="noStrike" cap="none" spc="0">
              <a:ln w="0"/>
              <a:solidFill>
                <a:srgbClr val="000000"/>
              </a:solidFill>
              <a:effectLst/>
              <a:latin typeface="Agency FB" panose="020B0503020202020204" pitchFamily="34" charset="0"/>
              <a:ea typeface="+mn-ea"/>
              <a:cs typeface="+mn-cs"/>
            </a:rPr>
            <a:pPr marL="0" indent="0" algn="ctr"/>
            <a:t>0%</a:t>
          </a:fld>
          <a:endParaRPr lang="en-US" sz="1800" b="1" i="0" u="none" strike="noStrike" cap="none" spc="0">
            <a:ln w="0"/>
            <a:solidFill>
              <a:srgbClr val="000000"/>
            </a:solidFill>
            <a:effectLst/>
            <a:latin typeface="Agency FB" panose="020B0503020202020204" pitchFamily="34" charset="0"/>
            <a:ea typeface="+mn-ea"/>
            <a:cs typeface="+mn-cs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117</xdr:row>
      <xdr:rowOff>0</xdr:rowOff>
    </xdr:from>
    <xdr:to>
      <xdr:col>2</xdr:col>
      <xdr:colOff>6659880</xdr:colOff>
      <xdr:row>118</xdr:row>
      <xdr:rowOff>171450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21650325"/>
          <a:ext cx="665988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514350</xdr:colOff>
      <xdr:row>5</xdr:row>
      <xdr:rowOff>38100</xdr:rowOff>
    </xdr:from>
    <xdr:to>
      <xdr:col>8</xdr:col>
      <xdr:colOff>475732</xdr:colOff>
      <xdr:row>25</xdr:row>
      <xdr:rowOff>34544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2D10145-4053-4088-A69E-419681D55A06}"/>
            </a:ext>
          </a:extLst>
        </xdr:cNvPr>
        <xdr:cNvGrpSpPr/>
      </xdr:nvGrpSpPr>
      <xdr:grpSpPr>
        <a:xfrm>
          <a:off x="2343150" y="1038225"/>
          <a:ext cx="4514332" cy="3806444"/>
          <a:chOff x="4783883" y="298111"/>
          <a:chExt cx="4514332" cy="3806444"/>
        </a:xfrm>
      </xdr:grpSpPr>
      <xdr:graphicFrame macro="">
        <xdr:nvGraphicFramePr>
          <xdr:cNvPr id="3" name="Chart 13">
            <a:extLst>
              <a:ext uri="{FF2B5EF4-FFF2-40B4-BE49-F238E27FC236}">
                <a16:creationId xmlns:a16="http://schemas.microsoft.com/office/drawing/2014/main" id="{3A74E35D-3088-4F49-9544-CC2E7B5CC352}"/>
              </a:ext>
            </a:extLst>
          </xdr:cNvPr>
          <xdr:cNvGraphicFramePr>
            <a:graphicFrameLocks/>
          </xdr:cNvGraphicFramePr>
        </xdr:nvGraphicFramePr>
        <xdr:xfrm>
          <a:off x="4797537" y="464432"/>
          <a:ext cx="4319999" cy="36401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9F98CE90-27D8-42EC-AABA-EFD1DA688E4A}"/>
              </a:ext>
            </a:extLst>
          </xdr:cNvPr>
          <xdr:cNvSpPr txBox="1"/>
        </xdr:nvSpPr>
        <xdr:spPr>
          <a:xfrm>
            <a:off x="4783883" y="2098198"/>
            <a:ext cx="585818" cy="2456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tx1"/>
                </a:solidFill>
                <a:latin typeface="Agency FB" panose="020B0503020202020204" pitchFamily="34" charset="0"/>
              </a:rPr>
              <a:t>0</a:t>
            </a:r>
          </a:p>
        </xdr:txBody>
      </xdr:sp>
      <xdr:sp macro="" textlink="">
        <xdr:nvSpPr>
          <xdr:cNvPr id="5" name="TextBox 15">
            <a:extLst>
              <a:ext uri="{FF2B5EF4-FFF2-40B4-BE49-F238E27FC236}">
                <a16:creationId xmlns:a16="http://schemas.microsoft.com/office/drawing/2014/main" id="{8054A6E4-50E7-48E4-AA9C-CBFB9D07F981}"/>
              </a:ext>
            </a:extLst>
          </xdr:cNvPr>
          <xdr:cNvSpPr txBox="1"/>
        </xdr:nvSpPr>
        <xdr:spPr>
          <a:xfrm>
            <a:off x="6058533" y="298111"/>
            <a:ext cx="585818" cy="2456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tx1"/>
                </a:solidFill>
                <a:latin typeface="Agency FB" panose="020B0503020202020204" pitchFamily="34" charset="0"/>
              </a:rPr>
              <a:t>4</a:t>
            </a:r>
          </a:p>
        </xdr:txBody>
      </xdr:sp>
      <xdr:sp macro="" textlink="">
        <xdr:nvSpPr>
          <xdr:cNvPr id="6" name="TextBox 16">
            <a:extLst>
              <a:ext uri="{FF2B5EF4-FFF2-40B4-BE49-F238E27FC236}">
                <a16:creationId xmlns:a16="http://schemas.microsoft.com/office/drawing/2014/main" id="{23D30FB2-4F0A-4629-860D-C5C0F322896F}"/>
              </a:ext>
            </a:extLst>
          </xdr:cNvPr>
          <xdr:cNvSpPr txBox="1"/>
        </xdr:nvSpPr>
        <xdr:spPr>
          <a:xfrm>
            <a:off x="5070091" y="973924"/>
            <a:ext cx="585818" cy="2456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tx1"/>
                </a:solidFill>
                <a:latin typeface="Agency FB" panose="020B0503020202020204" pitchFamily="34" charset="0"/>
              </a:rPr>
              <a:t>2</a:t>
            </a:r>
          </a:p>
        </xdr:txBody>
      </xdr:sp>
      <xdr:sp macro="" textlink="">
        <xdr:nvSpPr>
          <xdr:cNvPr id="7" name="TextBox 17">
            <a:extLst>
              <a:ext uri="{FF2B5EF4-FFF2-40B4-BE49-F238E27FC236}">
                <a16:creationId xmlns:a16="http://schemas.microsoft.com/office/drawing/2014/main" id="{D10EED75-3617-466E-875A-B33815373DE5}"/>
              </a:ext>
            </a:extLst>
          </xdr:cNvPr>
          <xdr:cNvSpPr txBox="1"/>
        </xdr:nvSpPr>
        <xdr:spPr>
          <a:xfrm>
            <a:off x="7404634" y="326596"/>
            <a:ext cx="585818" cy="2456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tx1"/>
                </a:solidFill>
                <a:latin typeface="Agency FB" panose="020B0503020202020204" pitchFamily="34" charset="0"/>
              </a:rPr>
              <a:t>6</a:t>
            </a:r>
          </a:p>
        </xdr:txBody>
      </xdr:sp>
      <xdr:sp macro="" textlink="">
        <xdr:nvSpPr>
          <xdr:cNvPr id="8" name="TextBox 18">
            <a:extLst>
              <a:ext uri="{FF2B5EF4-FFF2-40B4-BE49-F238E27FC236}">
                <a16:creationId xmlns:a16="http://schemas.microsoft.com/office/drawing/2014/main" id="{615C7A5E-4C06-490C-94ED-6F137CAC599C}"/>
              </a:ext>
            </a:extLst>
          </xdr:cNvPr>
          <xdr:cNvSpPr txBox="1"/>
        </xdr:nvSpPr>
        <xdr:spPr>
          <a:xfrm>
            <a:off x="8347363" y="1027829"/>
            <a:ext cx="585818" cy="2456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tx1"/>
                </a:solidFill>
                <a:latin typeface="Agency FB" panose="020B0503020202020204" pitchFamily="34" charset="0"/>
              </a:rPr>
              <a:t>8</a:t>
            </a:r>
          </a:p>
        </xdr:txBody>
      </xdr:sp>
      <xdr:sp macro="" textlink="">
        <xdr:nvSpPr>
          <xdr:cNvPr id="9" name="TextBox 19">
            <a:extLst>
              <a:ext uri="{FF2B5EF4-FFF2-40B4-BE49-F238E27FC236}">
                <a16:creationId xmlns:a16="http://schemas.microsoft.com/office/drawing/2014/main" id="{714CD8A3-4670-42DE-803E-87A3557E6A8F}"/>
              </a:ext>
            </a:extLst>
          </xdr:cNvPr>
          <xdr:cNvSpPr txBox="1"/>
        </xdr:nvSpPr>
        <xdr:spPr>
          <a:xfrm>
            <a:off x="8712397" y="2123018"/>
            <a:ext cx="585818" cy="2456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tx1"/>
                </a:solidFill>
                <a:latin typeface="Agency FB" panose="020B0503020202020204" pitchFamily="34" charset="0"/>
              </a:rPr>
              <a:t>10</a:t>
            </a:r>
          </a:p>
        </xdr:txBody>
      </xdr:sp>
      <xdr:sp macro="" textlink="">
        <xdr:nvSpPr>
          <xdr:cNvPr id="10" name="Rounded Rectangle 20">
            <a:extLst>
              <a:ext uri="{FF2B5EF4-FFF2-40B4-BE49-F238E27FC236}">
                <a16:creationId xmlns:a16="http://schemas.microsoft.com/office/drawing/2014/main" id="{11E02A3A-3FC1-4C43-A34B-AC73D3C90A50}"/>
              </a:ext>
            </a:extLst>
          </xdr:cNvPr>
          <xdr:cNvSpPr/>
        </xdr:nvSpPr>
        <xdr:spPr>
          <a:xfrm>
            <a:off x="6480022" y="2503714"/>
            <a:ext cx="1158120" cy="335642"/>
          </a:xfrm>
          <a:prstGeom prst="roundRect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RIPEC!Q6">
        <xdr:nvSpPr>
          <xdr:cNvPr id="11" name="TextBox 21">
            <a:extLst>
              <a:ext uri="{FF2B5EF4-FFF2-40B4-BE49-F238E27FC236}">
                <a16:creationId xmlns:a16="http://schemas.microsoft.com/office/drawing/2014/main" id="{7861A069-E80C-4FC0-AC7F-9FCAAC8AF9F1}"/>
              </a:ext>
            </a:extLst>
          </xdr:cNvPr>
          <xdr:cNvSpPr txBox="1"/>
        </xdr:nvSpPr>
        <xdr:spPr>
          <a:xfrm>
            <a:off x="6623502" y="2547826"/>
            <a:ext cx="943429" cy="2456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D1E9079D-6AF6-4082-A288-C24F0D82E7B1}" type="TxLink">
              <a:rPr lang="en-US" sz="12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0,00</a:t>
            </a:fld>
            <a:endParaRPr lang="en-US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ugce\Desktop\RIPEC%20-%20Kopy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urkbayt\Downloads\Sales-Scoremeter-Chart-in-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tSpot Mapping 2023"/>
      <sheetName val="HotSpot Mapping 2023 (2)"/>
      <sheetName val="Database"/>
      <sheetName val="experimental"/>
      <sheetName val="change log"/>
    </sheetNames>
    <sheetDataSet>
      <sheetData sheetId="0"/>
      <sheetData sheetId="1"/>
      <sheetData sheetId="2">
        <row r="12">
          <cell r="A12" t="str">
            <v>Unscrew</v>
          </cell>
          <cell r="B12" t="str">
            <v>Hands</v>
          </cell>
          <cell r="P12" t="str">
            <v>Wood</v>
          </cell>
          <cell r="Y12" t="str">
            <v>main assembly</v>
          </cell>
        </row>
        <row r="13">
          <cell r="A13" t="str">
            <v>Disconnect snapjoint</v>
          </cell>
          <cell r="B13" t="str">
            <v>Screwdriver</v>
          </cell>
          <cell r="P13" t="str">
            <v>Paper</v>
          </cell>
          <cell r="Y13" t="str">
            <v/>
          </cell>
        </row>
        <row r="14">
          <cell r="A14" t="str">
            <v>De-glue</v>
          </cell>
          <cell r="B14" t="str">
            <v>Nut-driver</v>
          </cell>
          <cell r="P14" t="str">
            <v>Glass</v>
          </cell>
          <cell r="Y14" t="str">
            <v/>
          </cell>
        </row>
        <row r="15">
          <cell r="A15" t="str">
            <v>Peel off</v>
          </cell>
          <cell r="B15" t="str">
            <v>Lever / Prybar</v>
          </cell>
          <cell r="P15" t="str">
            <v>Thermoplastic</v>
          </cell>
          <cell r="Y15" t="str">
            <v/>
          </cell>
        </row>
        <row r="16">
          <cell r="A16" t="str">
            <v>Unplug</v>
          </cell>
          <cell r="B16" t="str">
            <v>Wrench</v>
          </cell>
          <cell r="P16" t="str">
            <v>Thermoset</v>
          </cell>
          <cell r="Y16" t="str">
            <v/>
          </cell>
        </row>
        <row r="17">
          <cell r="A17" t="str">
            <v>Cut</v>
          </cell>
          <cell r="B17" t="str">
            <v>Pliers</v>
          </cell>
          <cell r="P17" t="str">
            <v>Foam</v>
          </cell>
          <cell r="Y17" t="str">
            <v/>
          </cell>
        </row>
        <row r="18">
          <cell r="A18" t="str">
            <v>De-solder</v>
          </cell>
          <cell r="B18" t="str">
            <v>Wire cutter</v>
          </cell>
          <cell r="P18" t="str">
            <v>Rubber</v>
          </cell>
          <cell r="Y18" t="str">
            <v/>
          </cell>
        </row>
        <row r="19">
          <cell r="A19" t="str">
            <v>Remove</v>
          </cell>
          <cell r="B19" t="str">
            <v>Knife</v>
          </cell>
          <cell r="P19" t="str">
            <v>Fibre Reinforced Plastic</v>
          </cell>
          <cell r="Y19" t="str">
            <v/>
          </cell>
        </row>
        <row r="20">
          <cell r="A20" t="str">
            <v>Other</v>
          </cell>
          <cell r="B20" t="str">
            <v>Shears</v>
          </cell>
          <cell r="P20" t="str">
            <v>Textile (synthetic)</v>
          </cell>
          <cell r="Y20" t="str">
            <v/>
          </cell>
        </row>
        <row r="21">
          <cell r="B21" t="str">
            <v>Heat</v>
          </cell>
          <cell r="P21" t="str">
            <v>Textile (natural)</v>
          </cell>
          <cell r="Y21" t="str">
            <v/>
          </cell>
        </row>
        <row r="22">
          <cell r="B22" t="str">
            <v>Soldering iron</v>
          </cell>
          <cell r="P22" t="str">
            <v>Leather</v>
          </cell>
          <cell r="Y22" t="str">
            <v/>
          </cell>
        </row>
        <row r="23">
          <cell r="B23" t="str">
            <v>Chemicals</v>
          </cell>
          <cell r="P23" t="str">
            <v>Mixed materials mainly plastics</v>
          </cell>
          <cell r="Y23" t="str">
            <v/>
          </cell>
        </row>
        <row r="24">
          <cell r="B24" t="str">
            <v>Proprietary tool</v>
          </cell>
          <cell r="P24" t="str">
            <v>Mixed materials mainly metals</v>
          </cell>
          <cell r="Y24" t="str">
            <v/>
          </cell>
        </row>
        <row r="25">
          <cell r="B25" t="str">
            <v>Non-existing tool</v>
          </cell>
          <cell r="P25" t="str">
            <v>Steel</v>
          </cell>
          <cell r="Y25" t="str">
            <v/>
          </cell>
        </row>
        <row r="26">
          <cell r="P26" t="str">
            <v>Stainless Steel</v>
          </cell>
          <cell r="Y26" t="str">
            <v/>
          </cell>
        </row>
        <row r="27">
          <cell r="P27" t="str">
            <v>Aluminium</v>
          </cell>
          <cell r="Y27" t="str">
            <v/>
          </cell>
        </row>
        <row r="28">
          <cell r="P28" t="str">
            <v>High-end metals</v>
          </cell>
          <cell r="Y28" t="str">
            <v/>
          </cell>
        </row>
        <row r="29">
          <cell r="P29" t="str">
            <v>Precious Metal</v>
          </cell>
          <cell r="Y29" t="str">
            <v/>
          </cell>
        </row>
        <row r="30">
          <cell r="P30" t="str">
            <v>Battery</v>
          </cell>
          <cell r="Y30" t="str">
            <v/>
          </cell>
        </row>
        <row r="31">
          <cell r="P31" t="str">
            <v>Rechargeable</v>
          </cell>
          <cell r="Y31" t="str">
            <v/>
          </cell>
        </row>
        <row r="32">
          <cell r="P32" t="str">
            <v>LCD</v>
          </cell>
          <cell r="Y32" t="str">
            <v/>
          </cell>
        </row>
        <row r="33">
          <cell r="P33" t="str">
            <v>PCB</v>
          </cell>
          <cell r="Y33" t="str">
            <v/>
          </cell>
        </row>
        <row r="34">
          <cell r="P34" t="str">
            <v>E-motor</v>
          </cell>
          <cell r="Y34" t="str">
            <v/>
          </cell>
        </row>
        <row r="35">
          <cell r="P35" t="str">
            <v>Other Electronics</v>
          </cell>
          <cell r="Y35" t="str">
            <v/>
          </cell>
        </row>
        <row r="36">
          <cell r="Y36" t="str">
            <v/>
          </cell>
        </row>
        <row r="37">
          <cell r="Y37" t="str">
            <v/>
          </cell>
        </row>
        <row r="38">
          <cell r="Y38" t="str">
            <v/>
          </cell>
        </row>
        <row r="39">
          <cell r="Y39" t="str">
            <v/>
          </cell>
        </row>
        <row r="40">
          <cell r="Y40" t="str">
            <v/>
          </cell>
        </row>
        <row r="41">
          <cell r="Y41" t="str">
            <v/>
          </cell>
        </row>
        <row r="42">
          <cell r="Y42" t="str">
            <v/>
          </cell>
        </row>
        <row r="43">
          <cell r="Y43" t="str">
            <v/>
          </cell>
        </row>
        <row r="44">
          <cell r="Y44" t="str">
            <v/>
          </cell>
        </row>
        <row r="45">
          <cell r="Y45" t="str">
            <v/>
          </cell>
        </row>
        <row r="46">
          <cell r="Y46" t="str">
            <v/>
          </cell>
        </row>
        <row r="47">
          <cell r="Y47" t="str">
            <v/>
          </cell>
        </row>
        <row r="48">
          <cell r="Y48" t="str">
            <v/>
          </cell>
        </row>
        <row r="49">
          <cell r="Y49" t="str">
            <v/>
          </cell>
        </row>
        <row r="50">
          <cell r="Y50" t="str">
            <v/>
          </cell>
        </row>
        <row r="51">
          <cell r="Y51" t="str">
            <v/>
          </cell>
        </row>
        <row r="52">
          <cell r="Y52" t="str">
            <v/>
          </cell>
        </row>
        <row r="53">
          <cell r="Y53" t="str">
            <v/>
          </cell>
        </row>
        <row r="54">
          <cell r="Y54" t="str">
            <v/>
          </cell>
        </row>
        <row r="55">
          <cell r="Y55" t="str">
            <v/>
          </cell>
        </row>
        <row r="56">
          <cell r="Y56" t="str">
            <v/>
          </cell>
        </row>
        <row r="57">
          <cell r="Y57" t="str">
            <v/>
          </cell>
        </row>
        <row r="58">
          <cell r="Y58" t="str">
            <v/>
          </cell>
        </row>
        <row r="59">
          <cell r="Y59" t="str">
            <v/>
          </cell>
        </row>
        <row r="60">
          <cell r="Y60" t="str">
            <v/>
          </cell>
        </row>
        <row r="61">
          <cell r="Y61" t="str">
            <v/>
          </cell>
        </row>
        <row r="62">
          <cell r="Y62" t="str">
            <v/>
          </cell>
        </row>
        <row r="63">
          <cell r="Y63" t="str">
            <v/>
          </cell>
        </row>
        <row r="64">
          <cell r="Y64" t="str">
            <v/>
          </cell>
        </row>
        <row r="65">
          <cell r="Y65" t="str">
            <v/>
          </cell>
        </row>
        <row r="66">
          <cell r="Y66" t="str">
            <v/>
          </cell>
        </row>
        <row r="67">
          <cell r="Y67" t="str">
            <v/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Score Meter-v1"/>
      <sheetName val="Sales Score Meter-v2"/>
      <sheetName val="Support"/>
      <sheetName val="Data"/>
    </sheetNames>
    <sheetDataSet>
      <sheetData sheetId="0">
        <row r="1">
          <cell r="I1">
            <v>0.45</v>
          </cell>
        </row>
      </sheetData>
      <sheetData sheetId="1" refreshError="1"/>
      <sheetData sheetId="2">
        <row r="2">
          <cell r="B2" t="str">
            <v>Rating Color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AQ112"/>
  <sheetViews>
    <sheetView showGridLines="0" tabSelected="1" zoomScale="55" zoomScaleNormal="55" workbookViewId="0">
      <pane ySplit="8" topLeftCell="A9" activePane="bottomLeft" state="frozen"/>
      <selection pane="bottomLeft" activeCell="C2" sqref="C2:D2"/>
    </sheetView>
  </sheetViews>
  <sheetFormatPr baseColWidth="10" defaultColWidth="0" defaultRowHeight="15" zeroHeight="1" x14ac:dyDescent="0.25"/>
  <cols>
    <col min="1" max="1" width="9.140625" style="1" customWidth="1"/>
    <col min="2" max="2" width="16.140625" style="1" customWidth="1"/>
    <col min="3" max="3" width="37.42578125" style="1" customWidth="1"/>
    <col min="4" max="4" width="100.7109375" style="1" customWidth="1"/>
    <col min="5" max="5" width="11.5703125" style="1" hidden="1" customWidth="1"/>
    <col min="6" max="6" width="17" style="1" hidden="1" customWidth="1"/>
    <col min="7" max="7" width="15.28515625" style="1" hidden="1" customWidth="1"/>
    <col min="8" max="8" width="21.140625" style="1" customWidth="1"/>
    <col min="9" max="10" width="13.7109375" style="1" customWidth="1"/>
    <col min="11" max="11" width="21" style="1" customWidth="1"/>
    <col min="12" max="17" width="21.7109375" style="1" customWidth="1"/>
    <col min="18" max="18" width="15.7109375" style="1" customWidth="1"/>
    <col min="19" max="19" width="13.7109375" style="1" hidden="1"/>
    <col min="20" max="43" width="0" style="1" hidden="1"/>
    <col min="44" max="16384" width="9.140625" style="1" hidden="1"/>
  </cols>
  <sheetData>
    <row r="1" spans="1:43" x14ac:dyDescent="0.25">
      <c r="A1" s="164" t="s">
        <v>68</v>
      </c>
      <c r="B1" s="164"/>
      <c r="C1" s="148"/>
      <c r="D1" s="149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</row>
    <row r="2" spans="1:43" x14ac:dyDescent="0.25">
      <c r="A2" s="164" t="s">
        <v>69</v>
      </c>
      <c r="B2" s="164"/>
      <c r="C2" s="148"/>
      <c r="D2" s="149"/>
      <c r="E2" s="48"/>
      <c r="F2" s="48"/>
      <c r="G2" s="52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</row>
    <row r="3" spans="1:43" x14ac:dyDescent="0.25">
      <c r="A3" s="164" t="s">
        <v>70</v>
      </c>
      <c r="B3" s="165"/>
      <c r="C3" s="148"/>
      <c r="D3" s="149"/>
      <c r="E3" s="51"/>
      <c r="F3" s="51"/>
      <c r="G3" s="53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4" spans="1:43" x14ac:dyDescent="0.25">
      <c r="A4" s="48"/>
      <c r="B4" s="48"/>
      <c r="C4" s="48"/>
      <c r="D4" s="48"/>
      <c r="E4" s="51"/>
      <c r="F4" s="51"/>
      <c r="G4" s="53"/>
      <c r="H4" s="49"/>
      <c r="I4" s="54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</row>
    <row r="5" spans="1:43" ht="81" customHeight="1" x14ac:dyDescent="0.25">
      <c r="A5" s="49"/>
      <c r="B5" s="48"/>
      <c r="C5" s="48"/>
      <c r="D5" s="48"/>
      <c r="E5" s="48"/>
      <c r="F5" s="48"/>
      <c r="G5" s="48"/>
      <c r="H5" s="49"/>
      <c r="I5" s="54"/>
      <c r="J5" s="48"/>
      <c r="K5" s="51"/>
      <c r="L5" s="83" t="s">
        <v>222</v>
      </c>
      <c r="M5" s="83" t="s">
        <v>198</v>
      </c>
      <c r="N5" s="83" t="s">
        <v>65</v>
      </c>
      <c r="O5" s="83" t="s">
        <v>1</v>
      </c>
      <c r="P5" s="83" t="s">
        <v>4</v>
      </c>
      <c r="Q5" s="83" t="s">
        <v>66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</row>
    <row r="6" spans="1:43" ht="18.75" x14ac:dyDescent="0.25">
      <c r="A6" s="48"/>
      <c r="B6" s="48"/>
      <c r="C6" s="48"/>
      <c r="D6" s="48"/>
      <c r="E6" s="48"/>
      <c r="F6" s="48"/>
      <c r="G6" s="48"/>
      <c r="H6" s="48"/>
      <c r="I6" s="52"/>
      <c r="J6" s="48"/>
      <c r="K6" s="79" t="s">
        <v>229</v>
      </c>
      <c r="L6" s="78">
        <f>(F9*E9/1+F10*E10/4+F11*E11/1)/SUM(E9:E11)*2</f>
        <v>0</v>
      </c>
      <c r="M6" s="78">
        <f>(F13*E13/3+F14*E14/3+F15*E15/1+F16*E16/3+F17*E17/4)/SUM(E13:E17)*2</f>
        <v>0</v>
      </c>
      <c r="N6" s="78">
        <f>(F19*E19/3+F20*E20/4+F21*E21/3+F22*E22/2+F23*E23/5+F24*E24/5+F25*E25/5)/SUM(E19:E25)*2</f>
        <v>0</v>
      </c>
      <c r="O6" s="78">
        <f>(F27*E27/1+F28*E28/3+F29*E29/1+F30*E30/3+F31*E31/3+F32*E32/3+F33*E33/4+F34*E34/4+F35*E35/3)/SUM(E27:E35)*2</f>
        <v>0</v>
      </c>
      <c r="P6" s="78">
        <f>(F37*E37/4+F38*E38/4+F39*E39/1)/SUM(E37:E39)*2</f>
        <v>0</v>
      </c>
      <c r="Q6" s="78">
        <f>SUM(L6:P6)</f>
        <v>0</v>
      </c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</row>
    <row r="7" spans="1:43" ht="25.5" customHeight="1" x14ac:dyDescent="0.35">
      <c r="A7" s="150"/>
      <c r="B7" s="150"/>
      <c r="C7" s="150" t="s">
        <v>260</v>
      </c>
      <c r="D7" s="150"/>
      <c r="E7" s="150"/>
      <c r="F7" s="150"/>
      <c r="G7" s="150"/>
      <c r="H7" s="150"/>
      <c r="I7" s="150"/>
      <c r="J7" s="55"/>
      <c r="K7" s="102"/>
      <c r="L7" s="103">
        <f>10*L6/2</f>
        <v>0</v>
      </c>
      <c r="M7" s="103">
        <f>10*M6/2</f>
        <v>0</v>
      </c>
      <c r="N7" s="103">
        <f>10*N6/2</f>
        <v>0</v>
      </c>
      <c r="O7" s="103">
        <f>10*O6/2</f>
        <v>0</v>
      </c>
      <c r="P7" s="103">
        <f>10*P6/2</f>
        <v>0</v>
      </c>
      <c r="Q7" s="103">
        <f>100*Q6/10</f>
        <v>0</v>
      </c>
      <c r="R7" s="103">
        <v>100</v>
      </c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</row>
    <row r="8" spans="1:43" ht="80.099999999999994" customHeight="1" x14ac:dyDescent="0.25">
      <c r="B8" s="46" t="s">
        <v>2</v>
      </c>
      <c r="C8" s="46" t="s">
        <v>14</v>
      </c>
      <c r="D8" s="46" t="s">
        <v>3</v>
      </c>
      <c r="E8" s="1" t="s">
        <v>256</v>
      </c>
      <c r="F8" s="1" t="s">
        <v>3</v>
      </c>
      <c r="G8" s="1" t="s">
        <v>74</v>
      </c>
      <c r="H8" s="69" t="s">
        <v>67</v>
      </c>
      <c r="I8" s="45"/>
      <c r="J8" s="57"/>
      <c r="K8" s="104"/>
      <c r="L8" s="103">
        <f>100-L7</f>
        <v>100</v>
      </c>
      <c r="M8" s="103">
        <f t="shared" ref="M8:Q8" si="0">100-M7</f>
        <v>100</v>
      </c>
      <c r="N8" s="103">
        <f t="shared" si="0"/>
        <v>100</v>
      </c>
      <c r="O8" s="103">
        <f t="shared" si="0"/>
        <v>100</v>
      </c>
      <c r="P8" s="103">
        <f t="shared" si="0"/>
        <v>100</v>
      </c>
      <c r="Q8" s="103">
        <f t="shared" si="0"/>
        <v>100</v>
      </c>
      <c r="R8" s="103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</row>
    <row r="9" spans="1:43" ht="45" customHeight="1" x14ac:dyDescent="0.25">
      <c r="A9" s="189" t="s">
        <v>196</v>
      </c>
      <c r="B9" s="88" t="s">
        <v>94</v>
      </c>
      <c r="C9" s="82" t="s">
        <v>94</v>
      </c>
      <c r="D9" s="50" t="s">
        <v>7</v>
      </c>
      <c r="E9" s="45">
        <v>25</v>
      </c>
      <c r="F9" s="45" t="str">
        <f t="shared" ref="F9:F11" si="1">LEFT(D9,1)</f>
        <v>0</v>
      </c>
      <c r="G9" s="87">
        <f>F9/1</f>
        <v>0</v>
      </c>
      <c r="H9" s="80">
        <f>G9</f>
        <v>0</v>
      </c>
      <c r="I9" s="71"/>
      <c r="J9" s="57"/>
      <c r="K9" s="100"/>
      <c r="L9" s="100"/>
      <c r="M9" s="100"/>
      <c r="N9" s="100"/>
      <c r="O9" s="100"/>
      <c r="P9" s="100"/>
      <c r="Q9" s="100"/>
      <c r="R9" s="101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</row>
    <row r="10" spans="1:43" ht="30" x14ac:dyDescent="0.25">
      <c r="A10" s="47" t="s">
        <v>117</v>
      </c>
      <c r="B10" s="82" t="s">
        <v>93</v>
      </c>
      <c r="C10" s="82" t="s">
        <v>93</v>
      </c>
      <c r="D10" s="50" t="s">
        <v>9</v>
      </c>
      <c r="E10" s="45">
        <v>25</v>
      </c>
      <c r="F10" s="45" t="str">
        <f t="shared" si="1"/>
        <v>0</v>
      </c>
      <c r="G10" s="45">
        <f>F10/4</f>
        <v>0</v>
      </c>
      <c r="H10" s="86">
        <f t="shared" ref="H10:H11" si="2">G10</f>
        <v>0</v>
      </c>
      <c r="I10" s="56"/>
      <c r="J10" s="56"/>
      <c r="K10" s="68"/>
      <c r="R10" s="6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</row>
    <row r="11" spans="1:43" ht="57" customHeight="1" x14ac:dyDescent="0.25">
      <c r="A11" s="47" t="s">
        <v>197</v>
      </c>
      <c r="B11" s="82" t="s">
        <v>95</v>
      </c>
      <c r="C11" s="82" t="s">
        <v>95</v>
      </c>
      <c r="D11" s="50" t="s">
        <v>7</v>
      </c>
      <c r="E11" s="45">
        <v>15</v>
      </c>
      <c r="F11" s="45" t="str">
        <f t="shared" si="1"/>
        <v>0</v>
      </c>
      <c r="G11" s="45">
        <f>F11/1</f>
        <v>0</v>
      </c>
      <c r="H11" s="86">
        <f t="shared" si="2"/>
        <v>0</v>
      </c>
      <c r="I11" s="56"/>
      <c r="J11" s="70"/>
      <c r="K11" s="68"/>
      <c r="R11" s="6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</row>
    <row r="12" spans="1:43" ht="21" customHeight="1" x14ac:dyDescent="0.25">
      <c r="A12" s="150"/>
      <c r="B12" s="150"/>
      <c r="C12" s="150" t="s">
        <v>261</v>
      </c>
      <c r="D12" s="150"/>
      <c r="E12" s="150"/>
      <c r="F12" s="150"/>
      <c r="G12" s="150"/>
      <c r="H12" s="150"/>
      <c r="I12" s="56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</row>
    <row r="13" spans="1:43" ht="30" x14ac:dyDescent="0.25">
      <c r="A13" s="84" t="s">
        <v>192</v>
      </c>
      <c r="B13" s="85" t="s">
        <v>17</v>
      </c>
      <c r="C13" s="85" t="s">
        <v>18</v>
      </c>
      <c r="D13" s="50" t="s">
        <v>24</v>
      </c>
      <c r="E13" s="45">
        <v>15</v>
      </c>
      <c r="F13" s="45" t="str">
        <f>LEFT(D13,1)</f>
        <v>0</v>
      </c>
      <c r="G13" s="45">
        <f>F13/3</f>
        <v>0</v>
      </c>
      <c r="H13" s="81">
        <f>G13</f>
        <v>0</v>
      </c>
      <c r="I13" s="56"/>
      <c r="J13" s="56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</row>
    <row r="14" spans="1:43" ht="45" x14ac:dyDescent="0.25">
      <c r="A14" s="84" t="s">
        <v>193</v>
      </c>
      <c r="B14" s="85" t="s">
        <v>230</v>
      </c>
      <c r="C14" s="85" t="s">
        <v>62</v>
      </c>
      <c r="D14" s="50" t="s">
        <v>28</v>
      </c>
      <c r="E14" s="45">
        <v>15</v>
      </c>
      <c r="F14" s="45" t="str">
        <f>LEFT(D14,1)</f>
        <v>0</v>
      </c>
      <c r="G14" s="45">
        <f>F14/3</f>
        <v>0</v>
      </c>
      <c r="H14" s="81">
        <f t="shared" ref="H14:H17" si="3">G14</f>
        <v>0</v>
      </c>
      <c r="I14" s="56"/>
      <c r="J14" s="56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</row>
    <row r="15" spans="1:43" ht="45" x14ac:dyDescent="0.25">
      <c r="A15" s="84" t="s">
        <v>194</v>
      </c>
      <c r="B15" s="85" t="s">
        <v>20</v>
      </c>
      <c r="C15" s="85" t="s">
        <v>231</v>
      </c>
      <c r="D15" s="50" t="s">
        <v>7</v>
      </c>
      <c r="E15" s="87">
        <v>10</v>
      </c>
      <c r="F15" s="87" t="str">
        <f>LEFT(D15,1)</f>
        <v>0</v>
      </c>
      <c r="G15" s="87">
        <f>F15/1</f>
        <v>0</v>
      </c>
      <c r="H15" s="81">
        <f t="shared" ref="H15" si="4">G15</f>
        <v>0</v>
      </c>
      <c r="I15" s="56"/>
      <c r="J15" s="57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</row>
    <row r="16" spans="1:43" ht="30" x14ac:dyDescent="0.25">
      <c r="A16" s="84" t="s">
        <v>195</v>
      </c>
      <c r="B16" s="85" t="s">
        <v>201</v>
      </c>
      <c r="C16" s="85" t="s">
        <v>202</v>
      </c>
      <c r="D16" s="50" t="s">
        <v>124</v>
      </c>
      <c r="E16" s="87">
        <v>20</v>
      </c>
      <c r="F16" s="87" t="str">
        <f t="shared" ref="F16" si="5">LEFT(D16,1)</f>
        <v>0</v>
      </c>
      <c r="G16" s="87">
        <f>F16/3</f>
        <v>0</v>
      </c>
      <c r="H16" s="81">
        <f>G16</f>
        <v>0</v>
      </c>
      <c r="I16" s="56"/>
      <c r="J16" s="57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</row>
    <row r="17" spans="1:43" ht="45" x14ac:dyDescent="0.25">
      <c r="A17" s="84" t="s">
        <v>205</v>
      </c>
      <c r="B17" s="85" t="s">
        <v>203</v>
      </c>
      <c r="C17" s="85" t="s">
        <v>204</v>
      </c>
      <c r="D17" s="50" t="s">
        <v>129</v>
      </c>
      <c r="E17" s="45">
        <v>20</v>
      </c>
      <c r="F17" s="45" t="str">
        <f>LEFT(D17,1)</f>
        <v>0</v>
      </c>
      <c r="G17" s="45">
        <f>F17/4</f>
        <v>0</v>
      </c>
      <c r="H17" s="81">
        <f t="shared" si="3"/>
        <v>0</v>
      </c>
      <c r="I17" s="56"/>
      <c r="J17" s="57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</row>
    <row r="18" spans="1:43" ht="21" customHeight="1" x14ac:dyDescent="0.25">
      <c r="A18" s="150"/>
      <c r="B18" s="150"/>
      <c r="C18" s="150" t="s">
        <v>262</v>
      </c>
      <c r="D18" s="150"/>
      <c r="E18" s="150"/>
      <c r="F18" s="150"/>
      <c r="G18" s="150"/>
      <c r="H18" s="150"/>
      <c r="I18" s="56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</row>
    <row r="19" spans="1:43" ht="30" customHeight="1" x14ac:dyDescent="0.25">
      <c r="A19" s="144" t="s">
        <v>190</v>
      </c>
      <c r="B19" s="146"/>
      <c r="C19" s="85" t="s">
        <v>206</v>
      </c>
      <c r="D19" s="85" t="s">
        <v>7</v>
      </c>
      <c r="E19" s="45">
        <v>20</v>
      </c>
      <c r="F19" s="45" t="str">
        <f>LEFT(D19,1)</f>
        <v>0</v>
      </c>
      <c r="G19" s="45">
        <f>F19/3</f>
        <v>0</v>
      </c>
      <c r="H19" s="81">
        <f>G19</f>
        <v>0</v>
      </c>
      <c r="I19" s="56"/>
      <c r="J19" s="56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</row>
    <row r="20" spans="1:43" x14ac:dyDescent="0.25">
      <c r="A20" s="152"/>
      <c r="B20" s="151"/>
      <c r="C20" s="85" t="s">
        <v>243</v>
      </c>
      <c r="D20" s="85" t="s">
        <v>33</v>
      </c>
      <c r="E20" s="45">
        <v>20</v>
      </c>
      <c r="F20" s="45" t="str">
        <f>LEFT(D20,1)</f>
        <v>0</v>
      </c>
      <c r="G20" s="87">
        <f>F20/4</f>
        <v>0</v>
      </c>
      <c r="H20" s="81">
        <f t="shared" ref="H20:H25" si="6">G20</f>
        <v>0</v>
      </c>
      <c r="I20" s="56"/>
      <c r="J20" s="56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</row>
    <row r="21" spans="1:43" x14ac:dyDescent="0.25">
      <c r="A21" s="152"/>
      <c r="B21" s="151"/>
      <c r="C21" s="85" t="s">
        <v>63</v>
      </c>
      <c r="D21" s="50" t="s">
        <v>33</v>
      </c>
      <c r="E21" s="87">
        <v>10</v>
      </c>
      <c r="F21" s="138" t="str">
        <f t="shared" ref="F21:F25" si="7">LEFT(D21,1)</f>
        <v>0</v>
      </c>
      <c r="G21" s="87">
        <f>F21/3</f>
        <v>0</v>
      </c>
      <c r="H21" s="81">
        <f>G21</f>
        <v>0</v>
      </c>
      <c r="I21" s="56"/>
      <c r="J21" s="56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</row>
    <row r="22" spans="1:43" x14ac:dyDescent="0.25">
      <c r="A22" s="145"/>
      <c r="B22" s="147"/>
      <c r="C22" s="85" t="s">
        <v>207</v>
      </c>
      <c r="D22" s="50" t="s">
        <v>37</v>
      </c>
      <c r="E22" s="45">
        <v>15</v>
      </c>
      <c r="F22" s="138" t="str">
        <f t="shared" si="7"/>
        <v>0</v>
      </c>
      <c r="G22" s="45">
        <f>F22/2</f>
        <v>0</v>
      </c>
      <c r="H22" s="81">
        <f t="shared" si="6"/>
        <v>0</v>
      </c>
      <c r="I22" s="56"/>
      <c r="J22" s="56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</row>
    <row r="23" spans="1:43" ht="30" customHeight="1" x14ac:dyDescent="0.25">
      <c r="A23" s="160" t="s">
        <v>191</v>
      </c>
      <c r="B23" s="162" t="s">
        <v>141</v>
      </c>
      <c r="C23" s="85" t="s">
        <v>22</v>
      </c>
      <c r="D23" s="50" t="s">
        <v>40</v>
      </c>
      <c r="E23" s="45">
        <v>20</v>
      </c>
      <c r="F23" s="138" t="str">
        <f t="shared" si="7"/>
        <v>0</v>
      </c>
      <c r="G23" s="45">
        <f>F23/5</f>
        <v>0</v>
      </c>
      <c r="H23" s="81">
        <f t="shared" si="6"/>
        <v>0</v>
      </c>
      <c r="I23" s="56"/>
      <c r="J23" s="56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</row>
    <row r="24" spans="1:43" ht="52.5" customHeight="1" x14ac:dyDescent="0.25">
      <c r="A24" s="161"/>
      <c r="B24" s="163"/>
      <c r="C24" s="85" t="s">
        <v>209</v>
      </c>
      <c r="D24" s="50" t="s">
        <v>223</v>
      </c>
      <c r="E24" s="45">
        <v>15</v>
      </c>
      <c r="F24" s="138" t="str">
        <f t="shared" si="7"/>
        <v>0</v>
      </c>
      <c r="G24" s="45">
        <f>F24/5</f>
        <v>0</v>
      </c>
      <c r="H24" s="81">
        <f t="shared" si="6"/>
        <v>0</v>
      </c>
      <c r="I24" s="56"/>
      <c r="J24" s="187"/>
      <c r="K24" s="188"/>
      <c r="L24" s="188"/>
      <c r="M24" s="188"/>
      <c r="N24" s="188"/>
      <c r="O24" s="188"/>
      <c r="P24" s="188"/>
      <c r="Q24" s="188"/>
      <c r="R24" s="18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</row>
    <row r="25" spans="1:43" ht="52.5" customHeight="1" x14ac:dyDescent="0.25">
      <c r="A25" s="161"/>
      <c r="B25" s="163"/>
      <c r="C25" s="134" t="s">
        <v>210</v>
      </c>
      <c r="D25" s="135" t="s">
        <v>144</v>
      </c>
      <c r="E25" s="87">
        <v>20</v>
      </c>
      <c r="F25" s="138" t="str">
        <f t="shared" si="7"/>
        <v>0</v>
      </c>
      <c r="G25" s="87">
        <f>F25/5</f>
        <v>0</v>
      </c>
      <c r="H25" s="81">
        <f t="shared" si="6"/>
        <v>0</v>
      </c>
      <c r="I25" s="56"/>
      <c r="J25" s="187"/>
      <c r="K25" s="188"/>
      <c r="L25" s="188"/>
      <c r="M25" s="188"/>
      <c r="N25" s="188"/>
      <c r="O25" s="188"/>
      <c r="P25" s="188"/>
      <c r="Q25" s="188"/>
      <c r="R25" s="18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</row>
    <row r="26" spans="1:43" ht="21" x14ac:dyDescent="0.25">
      <c r="A26" s="150"/>
      <c r="B26" s="150"/>
      <c r="C26" s="150" t="s">
        <v>263</v>
      </c>
      <c r="D26" s="150"/>
      <c r="E26" s="150"/>
      <c r="F26" s="150"/>
      <c r="G26" s="150"/>
      <c r="H26" s="150"/>
      <c r="I26" s="56"/>
      <c r="J26" s="188"/>
      <c r="K26" s="188"/>
      <c r="L26" s="188"/>
      <c r="M26" s="188"/>
      <c r="N26" s="188"/>
      <c r="O26" s="188"/>
      <c r="P26" s="188"/>
      <c r="Q26" s="188"/>
      <c r="R26" s="18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</row>
    <row r="27" spans="1:43" ht="45" x14ac:dyDescent="0.25">
      <c r="A27" s="84" t="s">
        <v>187</v>
      </c>
      <c r="B27" s="85" t="s">
        <v>234</v>
      </c>
      <c r="C27" s="85" t="s">
        <v>255</v>
      </c>
      <c r="D27" s="50" t="s">
        <v>253</v>
      </c>
      <c r="E27" s="87">
        <v>15</v>
      </c>
      <c r="F27" s="87" t="str">
        <f t="shared" ref="F27:F35" si="8">LEFT(D27,1)</f>
        <v>0</v>
      </c>
      <c r="G27" s="87">
        <f>F27/1</f>
        <v>0</v>
      </c>
      <c r="H27" s="81">
        <f>G27</f>
        <v>0</v>
      </c>
      <c r="I27" s="56"/>
      <c r="J27" s="188"/>
      <c r="K27" s="188"/>
      <c r="L27" s="188"/>
      <c r="M27" s="188"/>
      <c r="N27" s="188"/>
      <c r="O27" s="188"/>
      <c r="P27" s="188"/>
      <c r="Q27" s="188"/>
      <c r="R27" s="18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</row>
    <row r="28" spans="1:43" ht="30" x14ac:dyDescent="0.25">
      <c r="A28" s="84" t="s">
        <v>188</v>
      </c>
      <c r="B28" s="85" t="s">
        <v>5</v>
      </c>
      <c r="C28" s="85" t="s">
        <v>211</v>
      </c>
      <c r="D28" s="50" t="s">
        <v>151</v>
      </c>
      <c r="E28" s="45">
        <v>15</v>
      </c>
      <c r="F28" s="45" t="str">
        <f t="shared" si="8"/>
        <v>0</v>
      </c>
      <c r="G28" s="45">
        <f>F28/3</f>
        <v>0</v>
      </c>
      <c r="H28" s="81">
        <f>G28</f>
        <v>0</v>
      </c>
      <c r="I28" s="56"/>
      <c r="J28" s="187"/>
      <c r="K28" s="188"/>
      <c r="L28" s="188"/>
      <c r="M28" s="188"/>
      <c r="N28" s="188"/>
      <c r="O28" s="188"/>
      <c r="P28" s="188"/>
      <c r="Q28" s="188"/>
      <c r="R28" s="18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</row>
    <row r="29" spans="1:43" ht="45" customHeight="1" x14ac:dyDescent="0.25">
      <c r="A29" s="144" t="s">
        <v>189</v>
      </c>
      <c r="B29" s="146" t="s">
        <v>23</v>
      </c>
      <c r="C29" s="85" t="s">
        <v>212</v>
      </c>
      <c r="D29" s="50" t="s">
        <v>7</v>
      </c>
      <c r="E29" s="87">
        <v>20</v>
      </c>
      <c r="F29" s="87" t="str">
        <f t="shared" si="8"/>
        <v>0</v>
      </c>
      <c r="G29" s="87">
        <f>F29/1</f>
        <v>0</v>
      </c>
      <c r="H29" s="81">
        <f>G29</f>
        <v>0</v>
      </c>
      <c r="I29" s="56"/>
      <c r="J29" s="187"/>
      <c r="K29" s="188"/>
      <c r="L29" s="188"/>
      <c r="M29" s="188"/>
      <c r="N29" s="188"/>
      <c r="O29" s="188"/>
      <c r="P29" s="188"/>
      <c r="Q29" s="188"/>
      <c r="R29" s="18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</row>
    <row r="30" spans="1:43" x14ac:dyDescent="0.25">
      <c r="A30" s="145"/>
      <c r="B30" s="147"/>
      <c r="C30" s="85" t="s">
        <v>213</v>
      </c>
      <c r="D30" s="50" t="s">
        <v>158</v>
      </c>
      <c r="E30" s="87">
        <v>20</v>
      </c>
      <c r="F30" s="87" t="str">
        <f t="shared" si="8"/>
        <v>0</v>
      </c>
      <c r="G30" s="87">
        <f>F30/3</f>
        <v>0</v>
      </c>
      <c r="H30" s="81">
        <f>G30</f>
        <v>0</v>
      </c>
      <c r="I30" s="56"/>
      <c r="J30" s="187"/>
      <c r="K30" s="188"/>
      <c r="L30" s="188"/>
      <c r="M30" s="188"/>
      <c r="N30" s="188"/>
      <c r="O30" s="188"/>
      <c r="P30" s="188"/>
      <c r="Q30" s="188"/>
      <c r="R30" s="18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</row>
    <row r="31" spans="1:43" ht="45" customHeight="1" x14ac:dyDescent="0.25">
      <c r="A31" s="84" t="s">
        <v>217</v>
      </c>
      <c r="B31" s="85" t="s">
        <v>233</v>
      </c>
      <c r="C31" s="85" t="s">
        <v>233</v>
      </c>
      <c r="D31" s="50" t="s">
        <v>249</v>
      </c>
      <c r="E31" s="45">
        <v>15</v>
      </c>
      <c r="F31" s="45" t="str">
        <f t="shared" si="8"/>
        <v>0</v>
      </c>
      <c r="G31" s="87">
        <f>F31/3</f>
        <v>0</v>
      </c>
      <c r="H31" s="81">
        <f t="shared" ref="H31:H35" si="9">G31</f>
        <v>0</v>
      </c>
      <c r="I31" s="56"/>
      <c r="J31" s="187"/>
      <c r="K31" s="188"/>
      <c r="L31" s="188"/>
      <c r="M31" s="188"/>
      <c r="N31" s="188"/>
      <c r="O31" s="188"/>
      <c r="P31" s="188"/>
      <c r="Q31" s="188"/>
      <c r="R31" s="18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</row>
    <row r="32" spans="1:43" ht="30" x14ac:dyDescent="0.25">
      <c r="A32" s="144" t="s">
        <v>218</v>
      </c>
      <c r="B32" s="146" t="s">
        <v>162</v>
      </c>
      <c r="C32" s="85" t="s">
        <v>163</v>
      </c>
      <c r="D32" s="50" t="s">
        <v>7</v>
      </c>
      <c r="E32" s="87">
        <v>5</v>
      </c>
      <c r="F32" s="87" t="str">
        <f t="shared" si="8"/>
        <v>0</v>
      </c>
      <c r="G32" s="87">
        <f>F32/3</f>
        <v>0</v>
      </c>
      <c r="H32" s="81">
        <f>G32</f>
        <v>0</v>
      </c>
      <c r="I32" s="56"/>
      <c r="J32" s="187"/>
      <c r="K32" s="188"/>
      <c r="L32" s="188"/>
      <c r="M32" s="188"/>
      <c r="N32" s="188"/>
      <c r="O32" s="188"/>
      <c r="P32" s="188"/>
      <c r="Q32" s="188"/>
      <c r="R32" s="18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</row>
    <row r="33" spans="1:43" x14ac:dyDescent="0.25">
      <c r="A33" s="145"/>
      <c r="B33" s="147"/>
      <c r="C33" s="85" t="s">
        <v>214</v>
      </c>
      <c r="D33" s="50" t="s">
        <v>7</v>
      </c>
      <c r="E33" s="87">
        <v>15</v>
      </c>
      <c r="F33" s="87" t="str">
        <f t="shared" si="8"/>
        <v>0</v>
      </c>
      <c r="G33" s="87">
        <f>F33/4</f>
        <v>0</v>
      </c>
      <c r="H33" s="81">
        <f t="shared" si="9"/>
        <v>0</v>
      </c>
      <c r="I33" s="56"/>
      <c r="J33" s="187"/>
      <c r="K33" s="188"/>
      <c r="L33" s="188"/>
      <c r="M33" s="188"/>
      <c r="N33" s="188"/>
      <c r="O33" s="188"/>
      <c r="P33" s="188"/>
      <c r="Q33" s="188"/>
      <c r="R33" s="18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</row>
    <row r="34" spans="1:43" ht="45" x14ac:dyDescent="0.25">
      <c r="A34" s="84" t="s">
        <v>219</v>
      </c>
      <c r="B34" s="85" t="s">
        <v>215</v>
      </c>
      <c r="C34" s="85" t="s">
        <v>216</v>
      </c>
      <c r="D34" s="50" t="s">
        <v>173</v>
      </c>
      <c r="E34" s="87">
        <v>15</v>
      </c>
      <c r="F34" s="87" t="str">
        <f t="shared" si="8"/>
        <v>0</v>
      </c>
      <c r="G34" s="87">
        <f>F34/4</f>
        <v>0</v>
      </c>
      <c r="H34" s="81">
        <f t="shared" ref="H34" si="10">G34</f>
        <v>0</v>
      </c>
      <c r="I34" s="56"/>
      <c r="J34" s="187"/>
      <c r="K34" s="188"/>
      <c r="L34" s="188"/>
      <c r="M34" s="188"/>
      <c r="N34" s="188"/>
      <c r="O34" s="188"/>
      <c r="P34" s="188"/>
      <c r="Q34" s="188"/>
      <c r="R34" s="18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</row>
    <row r="35" spans="1:43" ht="45" x14ac:dyDescent="0.25">
      <c r="A35" s="84" t="s">
        <v>242</v>
      </c>
      <c r="B35" s="85" t="s">
        <v>220</v>
      </c>
      <c r="C35" s="85" t="s">
        <v>221</v>
      </c>
      <c r="D35" s="50" t="s">
        <v>179</v>
      </c>
      <c r="E35" s="45">
        <v>5</v>
      </c>
      <c r="F35" s="45" t="str">
        <f t="shared" si="8"/>
        <v>0</v>
      </c>
      <c r="G35" s="45">
        <f>F35/3</f>
        <v>0</v>
      </c>
      <c r="H35" s="81">
        <f t="shared" si="9"/>
        <v>0</v>
      </c>
      <c r="I35" s="56"/>
      <c r="J35" s="187"/>
      <c r="K35" s="188"/>
      <c r="L35" s="188"/>
      <c r="M35" s="188"/>
      <c r="N35" s="188"/>
      <c r="O35" s="188"/>
      <c r="P35" s="188"/>
      <c r="Q35" s="188"/>
      <c r="R35" s="18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</row>
    <row r="36" spans="1:43" ht="21" customHeight="1" x14ac:dyDescent="0.25">
      <c r="A36" s="150"/>
      <c r="B36" s="150"/>
      <c r="C36" s="150" t="s">
        <v>264</v>
      </c>
      <c r="D36" s="150"/>
      <c r="E36" s="150"/>
      <c r="F36" s="150"/>
      <c r="G36" s="150"/>
      <c r="H36" s="150"/>
      <c r="I36" s="48"/>
      <c r="J36" s="188"/>
      <c r="K36" s="188"/>
      <c r="L36" s="188"/>
      <c r="M36" s="188"/>
      <c r="N36" s="188"/>
      <c r="O36" s="188"/>
      <c r="P36" s="188"/>
      <c r="Q36" s="188"/>
      <c r="R36" s="18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</row>
    <row r="37" spans="1:43" ht="45" x14ac:dyDescent="0.25">
      <c r="A37" s="144" t="s">
        <v>185</v>
      </c>
      <c r="B37" s="146" t="s">
        <v>46</v>
      </c>
      <c r="C37" s="85" t="s">
        <v>47</v>
      </c>
      <c r="D37" s="50" t="s">
        <v>7</v>
      </c>
      <c r="E37" s="45">
        <v>25</v>
      </c>
      <c r="F37" s="45" t="str">
        <f t="shared" ref="F37:F38" si="11">LEFT(D37,1)</f>
        <v>0</v>
      </c>
      <c r="G37" s="45">
        <f>F37/4</f>
        <v>0</v>
      </c>
      <c r="H37" s="81">
        <f t="shared" ref="H37:H38" si="12">G37</f>
        <v>0</v>
      </c>
      <c r="I37" s="56"/>
      <c r="J37" s="187"/>
      <c r="K37" s="188"/>
      <c r="L37" s="188"/>
      <c r="M37" s="188"/>
      <c r="N37" s="188"/>
      <c r="O37" s="188"/>
      <c r="P37" s="188"/>
      <c r="Q37" s="188"/>
      <c r="R37" s="18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</row>
    <row r="38" spans="1:43" x14ac:dyDescent="0.25">
      <c r="A38" s="145"/>
      <c r="B38" s="147"/>
      <c r="C38" s="85" t="s">
        <v>232</v>
      </c>
      <c r="D38" s="50" t="s">
        <v>7</v>
      </c>
      <c r="E38" s="45">
        <v>10</v>
      </c>
      <c r="F38" s="45" t="str">
        <f t="shared" si="11"/>
        <v>0</v>
      </c>
      <c r="G38" s="45">
        <f>F38/4</f>
        <v>0</v>
      </c>
      <c r="H38" s="81">
        <f t="shared" si="12"/>
        <v>0</v>
      </c>
      <c r="I38" s="56"/>
      <c r="J38" s="187"/>
      <c r="K38" s="188"/>
      <c r="L38" s="188"/>
      <c r="M38" s="188"/>
      <c r="N38" s="188"/>
      <c r="O38" s="188"/>
      <c r="P38" s="188"/>
      <c r="Q38" s="188"/>
      <c r="R38" s="18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</row>
    <row r="39" spans="1:43" ht="45" x14ac:dyDescent="0.25">
      <c r="A39" s="144" t="s">
        <v>186</v>
      </c>
      <c r="B39" s="146" t="s">
        <v>49</v>
      </c>
      <c r="C39" s="85" t="s">
        <v>257</v>
      </c>
      <c r="D39" s="77">
        <v>1</v>
      </c>
      <c r="E39" s="153">
        <v>25</v>
      </c>
      <c r="F39" s="154">
        <f>1-((D39+D40)/2)/D41</f>
        <v>0</v>
      </c>
      <c r="G39" s="155">
        <f>F39</f>
        <v>0</v>
      </c>
      <c r="H39" s="157">
        <f>G39</f>
        <v>0</v>
      </c>
      <c r="I39" s="56"/>
      <c r="J39" s="187"/>
      <c r="K39" s="187"/>
      <c r="L39" s="187"/>
      <c r="M39" s="187"/>
      <c r="N39" s="187"/>
      <c r="O39" s="187"/>
      <c r="P39" s="187"/>
      <c r="Q39" s="187"/>
      <c r="R39" s="187"/>
      <c r="S39" s="56"/>
      <c r="T39" s="56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</row>
    <row r="40" spans="1:43" ht="45" x14ac:dyDescent="0.25">
      <c r="A40" s="152"/>
      <c r="B40" s="151"/>
      <c r="C40" s="85" t="s">
        <v>258</v>
      </c>
      <c r="D40" s="77">
        <v>1</v>
      </c>
      <c r="E40" s="153"/>
      <c r="F40" s="154"/>
      <c r="G40" s="155"/>
      <c r="H40" s="158"/>
      <c r="I40" s="56"/>
      <c r="J40" s="187"/>
      <c r="K40" s="187"/>
      <c r="L40" s="187"/>
      <c r="M40" s="187"/>
      <c r="N40" s="187"/>
      <c r="O40" s="187"/>
      <c r="P40" s="187"/>
      <c r="Q40" s="187"/>
      <c r="R40" s="187"/>
      <c r="S40" s="56"/>
      <c r="T40" s="56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</row>
    <row r="41" spans="1:43" ht="30" x14ac:dyDescent="0.25">
      <c r="A41" s="145"/>
      <c r="B41" s="147"/>
      <c r="C41" s="85" t="s">
        <v>259</v>
      </c>
      <c r="D41" s="77">
        <v>1</v>
      </c>
      <c r="E41" s="153"/>
      <c r="F41" s="154"/>
      <c r="G41" s="156"/>
      <c r="H41" s="159"/>
      <c r="I41" s="56"/>
      <c r="J41" s="187"/>
      <c r="K41" s="188"/>
      <c r="L41" s="188"/>
      <c r="M41" s="188"/>
      <c r="N41" s="188"/>
      <c r="O41" s="188"/>
      <c r="P41" s="188"/>
      <c r="Q41" s="188"/>
      <c r="R41" s="18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</row>
    <row r="42" spans="1:43" x14ac:dyDescent="0.25">
      <c r="A42" s="48"/>
      <c r="B42" s="48"/>
      <c r="C42" s="136"/>
      <c r="D42" s="68"/>
      <c r="E42" s="140"/>
      <c r="F42" s="141"/>
      <c r="G42" s="68"/>
      <c r="H42" s="68"/>
      <c r="I42" s="68"/>
      <c r="J42" s="102"/>
      <c r="K42" s="186"/>
      <c r="L42" s="186"/>
      <c r="M42" s="186"/>
      <c r="N42" s="186"/>
      <c r="O42" s="186"/>
      <c r="P42" s="186"/>
      <c r="Q42" s="186"/>
      <c r="R42" s="186"/>
      <c r="S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</row>
    <row r="43" spans="1:43" hidden="1" x14ac:dyDescent="0.25">
      <c r="A43" s="56"/>
      <c r="B43" s="56"/>
      <c r="C43" s="137"/>
      <c r="D43" s="142"/>
      <c r="E43" s="140"/>
      <c r="F43" s="141"/>
      <c r="G43" s="68"/>
      <c r="H43" s="68"/>
      <c r="I43" s="142"/>
      <c r="J43" s="142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</row>
    <row r="44" spans="1:43" hidden="1" x14ac:dyDescent="0.25">
      <c r="A44" s="56"/>
      <c r="B44" s="56"/>
      <c r="C44" s="137"/>
      <c r="D44" s="142"/>
      <c r="E44" s="140"/>
      <c r="F44" s="141"/>
      <c r="G44" s="68"/>
      <c r="H44" s="68"/>
      <c r="I44" s="142"/>
      <c r="J44" s="142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</row>
    <row r="45" spans="1:43" hidden="1" x14ac:dyDescent="0.25">
      <c r="A45" s="56"/>
      <c r="B45" s="56"/>
      <c r="C45" s="137"/>
      <c r="D45" s="142"/>
      <c r="E45" s="140"/>
      <c r="F45" s="141"/>
      <c r="G45" s="68"/>
      <c r="H45" s="68"/>
      <c r="I45" s="142"/>
      <c r="J45" s="142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</row>
    <row r="46" spans="1:43" hidden="1" x14ac:dyDescent="0.25">
      <c r="A46" s="56"/>
      <c r="B46" s="56"/>
      <c r="C46" s="137"/>
      <c r="D46" s="142"/>
      <c r="E46" s="140"/>
      <c r="F46" s="141"/>
      <c r="G46" s="68"/>
      <c r="H46" s="68"/>
      <c r="I46" s="142"/>
      <c r="J46" s="142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</row>
    <row r="47" spans="1:43" hidden="1" x14ac:dyDescent="0.25">
      <c r="A47" s="56"/>
      <c r="B47" s="56"/>
      <c r="C47" s="137"/>
      <c r="D47" s="142"/>
      <c r="E47" s="143"/>
      <c r="F47" s="142"/>
      <c r="G47" s="142"/>
      <c r="H47" s="142"/>
      <c r="I47" s="142"/>
      <c r="J47" s="142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</row>
    <row r="48" spans="1:43" hidden="1" x14ac:dyDescent="0.25">
      <c r="A48" s="56"/>
      <c r="B48" s="56"/>
      <c r="C48" s="137"/>
      <c r="D48" s="142"/>
      <c r="E48" s="142"/>
      <c r="F48" s="142"/>
      <c r="G48" s="142"/>
      <c r="H48" s="142"/>
      <c r="I48" s="142"/>
      <c r="J48" s="142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</row>
    <row r="49" spans="1:43" hidden="1" x14ac:dyDescent="0.25">
      <c r="A49" s="56"/>
      <c r="B49" s="56"/>
      <c r="C49" s="137"/>
      <c r="D49" s="142"/>
      <c r="E49" s="142"/>
      <c r="F49" s="142"/>
      <c r="G49" s="142"/>
      <c r="H49" s="142"/>
      <c r="I49" s="142"/>
      <c r="J49" s="142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</row>
    <row r="50" spans="1:43" hidden="1" x14ac:dyDescent="0.25">
      <c r="A50" s="56"/>
      <c r="B50" s="56"/>
      <c r="C50" s="137"/>
      <c r="D50" s="142"/>
      <c r="E50" s="142"/>
      <c r="F50" s="142"/>
      <c r="G50" s="142"/>
      <c r="H50" s="142"/>
      <c r="I50" s="142"/>
      <c r="J50" s="142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</row>
    <row r="51" spans="1:43" hidden="1" x14ac:dyDescent="0.25">
      <c r="A51" s="56"/>
      <c r="B51" s="56"/>
      <c r="C51" s="137"/>
      <c r="D51" s="142"/>
      <c r="E51" s="142"/>
      <c r="F51" s="142"/>
      <c r="G51" s="142"/>
      <c r="H51" s="142"/>
      <c r="I51" s="142"/>
      <c r="J51" s="142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</row>
    <row r="52" spans="1:43" hidden="1" x14ac:dyDescent="0.25">
      <c r="A52" s="56"/>
      <c r="B52" s="56"/>
      <c r="C52" s="56"/>
      <c r="D52" s="142"/>
      <c r="E52" s="142"/>
      <c r="F52" s="142"/>
      <c r="G52" s="142"/>
      <c r="H52" s="142"/>
      <c r="I52" s="142"/>
      <c r="J52" s="142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</row>
    <row r="53" spans="1:43" hidden="1" x14ac:dyDescent="0.25">
      <c r="A53" s="56"/>
      <c r="B53" s="56"/>
      <c r="C53" s="56"/>
      <c r="D53" s="142"/>
      <c r="E53" s="142"/>
      <c r="F53" s="142"/>
      <c r="G53" s="142"/>
      <c r="H53" s="142"/>
      <c r="I53" s="142"/>
      <c r="J53" s="142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</row>
    <row r="54" spans="1:43" hidden="1" x14ac:dyDescent="0.25">
      <c r="A54" s="56"/>
      <c r="B54" s="56"/>
      <c r="C54" s="56"/>
      <c r="D54" s="142"/>
      <c r="E54" s="142"/>
      <c r="F54" s="142"/>
      <c r="G54" s="142"/>
      <c r="H54" s="142"/>
      <c r="I54" s="142"/>
      <c r="J54" s="142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</row>
    <row r="55" spans="1:43" hidden="1" x14ac:dyDescent="0.2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</row>
    <row r="56" spans="1:43" hidden="1" x14ac:dyDescent="0.2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</row>
    <row r="57" spans="1:43" hidden="1" x14ac:dyDescent="0.2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</row>
    <row r="58" spans="1:43" hidden="1" x14ac:dyDescent="0.2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</row>
    <row r="59" spans="1:43" hidden="1" x14ac:dyDescent="0.2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</row>
    <row r="60" spans="1:43" hidden="1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</row>
    <row r="61" spans="1:43" hidden="1" x14ac:dyDescent="0.2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</row>
    <row r="62" spans="1:43" hidden="1" x14ac:dyDescent="0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</row>
    <row r="63" spans="1:43" hidden="1" x14ac:dyDescent="0.2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</row>
    <row r="64" spans="1:43" hidden="1" x14ac:dyDescent="0.2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</row>
    <row r="65" spans="1:43" hidden="1" x14ac:dyDescent="0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</row>
    <row r="66" spans="1:43" hidden="1" x14ac:dyDescent="0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</row>
    <row r="67" spans="1:43" hidden="1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</row>
    <row r="68" spans="1:43" hidden="1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</row>
    <row r="69" spans="1:43" hidden="1" x14ac:dyDescent="0.2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</row>
    <row r="70" spans="1:43" hidden="1" x14ac:dyDescent="0.25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</row>
    <row r="71" spans="1:43" hidden="1" x14ac:dyDescent="0.25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</row>
    <row r="72" spans="1:43" hidden="1" x14ac:dyDescent="0.25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</row>
    <row r="73" spans="1:43" hidden="1" x14ac:dyDescent="0.25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</row>
    <row r="74" spans="1:43" hidden="1" x14ac:dyDescent="0.25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</row>
    <row r="75" spans="1:43" hidden="1" x14ac:dyDescent="0.2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</row>
    <row r="76" spans="1:43" hidden="1" x14ac:dyDescent="0.25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</row>
    <row r="77" spans="1:43" hidden="1" x14ac:dyDescent="0.25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</row>
    <row r="78" spans="1:43" hidden="1" x14ac:dyDescent="0.25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</row>
    <row r="79" spans="1:43" hidden="1" x14ac:dyDescent="0.25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</row>
    <row r="80" spans="1:43" hidden="1" x14ac:dyDescent="0.25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</row>
    <row r="81" spans="1:43" hidden="1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</row>
    <row r="82" spans="1:43" hidden="1" x14ac:dyDescent="0.25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</row>
    <row r="83" spans="1:43" hidden="1" x14ac:dyDescent="0.25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</row>
    <row r="84" spans="1:43" hidden="1" x14ac:dyDescent="0.25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</row>
    <row r="85" spans="1:43" hidden="1" x14ac:dyDescent="0.2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</row>
    <row r="86" spans="1:43" hidden="1" x14ac:dyDescent="0.25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</row>
    <row r="87" spans="1:43" hidden="1" x14ac:dyDescent="0.25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</row>
    <row r="88" spans="1:43" hidden="1" x14ac:dyDescent="0.25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</row>
    <row r="89" spans="1:43" hidden="1" x14ac:dyDescent="0.25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</row>
    <row r="90" spans="1:43" hidden="1" x14ac:dyDescent="0.2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</row>
    <row r="91" spans="1:43" hidden="1" x14ac:dyDescent="0.2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</row>
    <row r="92" spans="1:43" hidden="1" x14ac:dyDescent="0.25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</row>
    <row r="93" spans="1:43" hidden="1" x14ac:dyDescent="0.25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</row>
    <row r="94" spans="1:43" hidden="1" x14ac:dyDescent="0.25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</row>
    <row r="95" spans="1:43" hidden="1" x14ac:dyDescent="0.2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</row>
    <row r="96" spans="1:43" hidden="1" x14ac:dyDescent="0.25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</row>
    <row r="97" spans="1:43" hidden="1" x14ac:dyDescent="0.25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</row>
    <row r="98" spans="1:43" hidden="1" x14ac:dyDescent="0.25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</row>
    <row r="99" spans="1:43" hidden="1" x14ac:dyDescent="0.25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</row>
    <row r="100" spans="1:43" hidden="1" x14ac:dyDescent="0.25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</row>
    <row r="101" spans="1:43" hidden="1" x14ac:dyDescent="0.25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</row>
    <row r="102" spans="1:43" hidden="1" x14ac:dyDescent="0.2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</row>
    <row r="103" spans="1:43" hidden="1" x14ac:dyDescent="0.2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</row>
    <row r="104" spans="1:43" hidden="1" x14ac:dyDescent="0.2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</row>
    <row r="105" spans="1:43" hidden="1" x14ac:dyDescent="0.2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</row>
    <row r="106" spans="1:43" hidden="1" x14ac:dyDescent="0.2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</row>
    <row r="107" spans="1:43" hidden="1" x14ac:dyDescent="0.2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</row>
    <row r="108" spans="1:43" hidden="1" x14ac:dyDescent="0.25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</row>
    <row r="109" spans="1:43" hidden="1" x14ac:dyDescent="0.25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</row>
    <row r="110" spans="1:43" hidden="1" x14ac:dyDescent="0.25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</row>
    <row r="111" spans="1:43" hidden="1" x14ac:dyDescent="0.2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</row>
    <row r="112" spans="1:43" hidden="1" x14ac:dyDescent="0.25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</row>
  </sheetData>
  <sheetProtection algorithmName="SHA-512" hashValue="EgOs0KNwy9f7KYfP8qLmGy4wa7XM/9zLiOOmJU/lrLoG179ppBzRbBXMukKswIeBmyevld9H1K05oXVDwJZjOA==" saltValue="gPZCDe7KumFlAlcZeywpLw==" spinCount="100000" sheet="1" objects="1" scenarios="1" selectLockedCells="1"/>
  <mergeCells count="32">
    <mergeCell ref="A23:A25"/>
    <mergeCell ref="B23:B25"/>
    <mergeCell ref="A7:B7"/>
    <mergeCell ref="A1:B1"/>
    <mergeCell ref="A2:B2"/>
    <mergeCell ref="A3:B3"/>
    <mergeCell ref="A36:B36"/>
    <mergeCell ref="A37:A38"/>
    <mergeCell ref="A39:A41"/>
    <mergeCell ref="C36:H36"/>
    <mergeCell ref="B37:B38"/>
    <mergeCell ref="B39:B41"/>
    <mergeCell ref="E39:E41"/>
    <mergeCell ref="F39:F41"/>
    <mergeCell ref="G39:G41"/>
    <mergeCell ref="H39:H41"/>
    <mergeCell ref="A29:A30"/>
    <mergeCell ref="B29:B30"/>
    <mergeCell ref="A32:A33"/>
    <mergeCell ref="B32:B33"/>
    <mergeCell ref="C1:D1"/>
    <mergeCell ref="C3:D3"/>
    <mergeCell ref="C7:I7"/>
    <mergeCell ref="C26:H26"/>
    <mergeCell ref="C18:H18"/>
    <mergeCell ref="C12:H12"/>
    <mergeCell ref="C2:D2"/>
    <mergeCell ref="A12:B12"/>
    <mergeCell ref="A18:B18"/>
    <mergeCell ref="A26:B26"/>
    <mergeCell ref="B19:B22"/>
    <mergeCell ref="A19:A22"/>
  </mergeCells>
  <conditionalFormatting sqref="B9:C9 B10:D10 C19:D25 B37:D37 B11:C11 B13:D14">
    <cfRule type="expression" dxfId="23" priority="107">
      <formula>$D9="yes"</formula>
    </cfRule>
  </conditionalFormatting>
  <conditionalFormatting sqref="A9">
    <cfRule type="expression" dxfId="22" priority="103">
      <formula>$D9="yes"</formula>
    </cfRule>
  </conditionalFormatting>
  <conditionalFormatting sqref="B11">
    <cfRule type="expression" dxfId="21" priority="104">
      <formula>$D11="yes"</formula>
    </cfRule>
  </conditionalFormatting>
  <conditionalFormatting sqref="B9:D9">
    <cfRule type="expression" dxfId="20" priority="102">
      <formula>$D9="yes"</formula>
    </cfRule>
  </conditionalFormatting>
  <conditionalFormatting sqref="B39:D39 C38:D38 C40:D41">
    <cfRule type="expression" dxfId="19" priority="58">
      <formula>$D38="yes"</formula>
    </cfRule>
  </conditionalFormatting>
  <conditionalFormatting sqref="B39:D39 C38:D38 C40:D41">
    <cfRule type="expression" dxfId="18" priority="59">
      <formula>$D38="yes"</formula>
    </cfRule>
  </conditionalFormatting>
  <conditionalFormatting sqref="C1:C3">
    <cfRule type="expression" dxfId="17" priority="57">
      <formula>$D1="yes"</formula>
    </cfRule>
  </conditionalFormatting>
  <conditionalFormatting sqref="B17:D17 B15:C16">
    <cfRule type="expression" dxfId="16" priority="69">
      <formula>$D15="yes"</formula>
    </cfRule>
  </conditionalFormatting>
  <conditionalFormatting sqref="B17:D17 B15:C16">
    <cfRule type="expression" dxfId="15" priority="68">
      <formula>$D15="yes"</formula>
    </cfRule>
  </conditionalFormatting>
  <conditionalFormatting sqref="B23">
    <cfRule type="expression" dxfId="14" priority="63">
      <formula>$D23="yes"</formula>
    </cfRule>
  </conditionalFormatting>
  <conditionalFormatting sqref="B23">
    <cfRule type="expression" dxfId="13" priority="62">
      <formula>$D23="yes"</formula>
    </cfRule>
  </conditionalFormatting>
  <conditionalFormatting sqref="B28:D28 B31:D32 B35:D35 C33:D33">
    <cfRule type="expression" dxfId="12" priority="61">
      <formula>$D28="yes"</formula>
    </cfRule>
  </conditionalFormatting>
  <conditionalFormatting sqref="B28:D28 B31:D32 B35:D35 C33:D33">
    <cfRule type="expression" dxfId="11" priority="60">
      <formula>$D28="yes"</formula>
    </cfRule>
  </conditionalFormatting>
  <conditionalFormatting sqref="H9:H11 H37:H39">
    <cfRule type="dataBar" priority="55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{26A56A6D-0537-4B84-B0D3-E318BA54F313}</x14:id>
        </ext>
      </extLst>
    </cfRule>
  </conditionalFormatting>
  <conditionalFormatting sqref="H13:H14 H17">
    <cfRule type="dataBar" priority="53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{8A723030-CBF5-42DA-9FB6-55CA1E091305}</x14:id>
        </ext>
      </extLst>
    </cfRule>
  </conditionalFormatting>
  <conditionalFormatting sqref="H19:H25">
    <cfRule type="dataBar" priority="52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{2971F02E-A14F-4CFE-8076-86BA0E317B5F}</x14:id>
        </ext>
      </extLst>
    </cfRule>
  </conditionalFormatting>
  <conditionalFormatting sqref="H28 H35 H30:H33">
    <cfRule type="dataBar" priority="51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{AE741CE0-51A5-4CA8-8D03-D7C04BCC558D}</x14:id>
        </ext>
      </extLst>
    </cfRule>
  </conditionalFormatting>
  <conditionalFormatting sqref="B19">
    <cfRule type="expression" dxfId="10" priority="114">
      <formula>$D20="yes"</formula>
    </cfRule>
  </conditionalFormatting>
  <conditionalFormatting sqref="B29:D29 C30:D30">
    <cfRule type="expression" dxfId="9" priority="44">
      <formula>$D29="yes"</formula>
    </cfRule>
  </conditionalFormatting>
  <conditionalFormatting sqref="B29:D29 C30:D30">
    <cfRule type="expression" dxfId="8" priority="43">
      <formula>$D29="yes"</formula>
    </cfRule>
  </conditionalFormatting>
  <conditionalFormatting sqref="H29">
    <cfRule type="dataBar" priority="42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{1F0C82F2-05CB-40F1-BAE9-A39F36D783CC}</x14:id>
        </ext>
      </extLst>
    </cfRule>
  </conditionalFormatting>
  <conditionalFormatting sqref="B34:D34">
    <cfRule type="expression" dxfId="7" priority="41">
      <formula>$D34="yes"</formula>
    </cfRule>
  </conditionalFormatting>
  <conditionalFormatting sqref="B34:D34">
    <cfRule type="expression" dxfId="6" priority="40">
      <formula>$D34="yes"</formula>
    </cfRule>
  </conditionalFormatting>
  <conditionalFormatting sqref="H34">
    <cfRule type="dataBar" priority="39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{5C050F38-492F-4A70-A568-51B038EE9D9B}</x14:id>
        </ext>
      </extLst>
    </cfRule>
  </conditionalFormatting>
  <conditionalFormatting sqref="D16">
    <cfRule type="expression" dxfId="5" priority="37">
      <formula>$D16="yes"</formula>
    </cfRule>
  </conditionalFormatting>
  <conditionalFormatting sqref="H16">
    <cfRule type="dataBar" priority="36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{6B62927A-3C64-4799-9B9A-FF1DEE7FCA35}</x14:id>
        </ext>
      </extLst>
    </cfRule>
  </conditionalFormatting>
  <conditionalFormatting sqref="D11">
    <cfRule type="expression" dxfId="4" priority="35">
      <formula>$D11="yes"</formula>
    </cfRule>
  </conditionalFormatting>
  <conditionalFormatting sqref="D15">
    <cfRule type="expression" dxfId="3" priority="34">
      <formula>$D15="yes"</formula>
    </cfRule>
  </conditionalFormatting>
  <conditionalFormatting sqref="D15">
    <cfRule type="expression" dxfId="2" priority="33">
      <formula>$D15="yes"</formula>
    </cfRule>
  </conditionalFormatting>
  <conditionalFormatting sqref="H15">
    <cfRule type="dataBar" priority="32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{4E85A6F4-ECE6-4918-8E22-21AF66A45A4A}</x14:id>
        </ext>
      </extLst>
    </cfRule>
  </conditionalFormatting>
  <conditionalFormatting sqref="B27:D27">
    <cfRule type="expression" dxfId="1" priority="31">
      <formula>$D27="yes"</formula>
    </cfRule>
  </conditionalFormatting>
  <conditionalFormatting sqref="B27:D27">
    <cfRule type="expression" dxfId="0" priority="30">
      <formula>$D27="yes"</formula>
    </cfRule>
  </conditionalFormatting>
  <conditionalFormatting sqref="H27">
    <cfRule type="dataBar" priority="29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{BE721EB2-1395-4F0F-90B6-064E0A89C0B6}</x14:id>
        </ext>
      </extLst>
    </cfRule>
  </conditionalFormatting>
  <conditionalFormatting sqref="L6">
    <cfRule type="dataBar" priority="8">
      <dataBar>
        <cfvo type="num" val="0"/>
        <cfvo type="num" val="2"/>
        <color rgb="FFFFC000"/>
      </dataBar>
      <extLst>
        <ext xmlns:x14="http://schemas.microsoft.com/office/spreadsheetml/2009/9/main" uri="{B025F937-C7B1-47D3-B67F-A62EFF666E3E}">
          <x14:id>{2A2C9F89-008B-42A0-9E3F-70A16D6E1D5F}</x14:id>
        </ext>
      </extLst>
    </cfRule>
  </conditionalFormatting>
  <conditionalFormatting sqref="M6">
    <cfRule type="dataBar" priority="6">
      <dataBar>
        <cfvo type="num" val="0"/>
        <cfvo type="num" val="2"/>
        <color rgb="FFFFC000"/>
      </dataBar>
      <extLst>
        <ext xmlns:x14="http://schemas.microsoft.com/office/spreadsheetml/2009/9/main" uri="{B025F937-C7B1-47D3-B67F-A62EFF666E3E}">
          <x14:id>{F0E00B4A-5208-4148-8C7E-33ED4E84F05A}</x14:id>
        </ext>
      </extLst>
    </cfRule>
  </conditionalFormatting>
  <conditionalFormatting sqref="N6">
    <cfRule type="dataBar" priority="5">
      <dataBar>
        <cfvo type="num" val="0"/>
        <cfvo type="num" val="2"/>
        <color rgb="FFFFC000"/>
      </dataBar>
      <extLst>
        <ext xmlns:x14="http://schemas.microsoft.com/office/spreadsheetml/2009/9/main" uri="{B025F937-C7B1-47D3-B67F-A62EFF666E3E}">
          <x14:id>{9FC2ECFF-135F-496B-A5CA-D407FC7DFCAA}</x14:id>
        </ext>
      </extLst>
    </cfRule>
  </conditionalFormatting>
  <conditionalFormatting sqref="O6">
    <cfRule type="dataBar" priority="4">
      <dataBar>
        <cfvo type="num" val="0"/>
        <cfvo type="num" val="2"/>
        <color rgb="FFFFC000"/>
      </dataBar>
      <extLst>
        <ext xmlns:x14="http://schemas.microsoft.com/office/spreadsheetml/2009/9/main" uri="{B025F937-C7B1-47D3-B67F-A62EFF666E3E}">
          <x14:id>{477094C2-B464-40D1-830F-2DDEBBBA24E4}</x14:id>
        </ext>
      </extLst>
    </cfRule>
  </conditionalFormatting>
  <conditionalFormatting sqref="P6">
    <cfRule type="dataBar" priority="3">
      <dataBar>
        <cfvo type="num" val="0"/>
        <cfvo type="num" val="2"/>
        <color rgb="FFFFC000"/>
      </dataBar>
      <extLst>
        <ext xmlns:x14="http://schemas.microsoft.com/office/spreadsheetml/2009/9/main" uri="{B025F937-C7B1-47D3-B67F-A62EFF666E3E}">
          <x14:id>{FC39A0E2-D7DF-437A-8F4C-764259131B74}</x14:id>
        </ext>
      </extLst>
    </cfRule>
  </conditionalFormatting>
  <conditionalFormatting sqref="Q6">
    <cfRule type="dataBar" priority="2">
      <dataBar>
        <cfvo type="num" val="0"/>
        <cfvo type="num" val="10"/>
        <color rgb="FFFFC000"/>
      </dataBar>
      <extLst>
        <ext xmlns:x14="http://schemas.microsoft.com/office/spreadsheetml/2009/9/main" uri="{B025F937-C7B1-47D3-B67F-A62EFF666E3E}">
          <x14:id>{6F93C44B-80BE-4CF1-BE92-F9365B8F4DAF}</x14:id>
        </ext>
      </extLst>
    </cfRule>
  </conditionalFormatting>
  <pageMargins left="0.7" right="0.7" top="0.75" bottom="0.75" header="0.3" footer="0.3"/>
  <pageSetup paperSize="9" orientation="portrait" r:id="rId1"/>
  <ignoredErrors>
    <ignoredError sqref="G32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6A56A6D-0537-4B84-B0D3-E318BA54F31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H9:H11 H37:H39</xm:sqref>
        </x14:conditionalFormatting>
        <x14:conditionalFormatting xmlns:xm="http://schemas.microsoft.com/office/excel/2006/main">
          <x14:cfRule type="dataBar" id="{8A723030-CBF5-42DA-9FB6-55CA1E09130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H13:H14 H17</xm:sqref>
        </x14:conditionalFormatting>
        <x14:conditionalFormatting xmlns:xm="http://schemas.microsoft.com/office/excel/2006/main">
          <x14:cfRule type="dataBar" id="{2971F02E-A14F-4CFE-8076-86BA0E317B5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H19:H25</xm:sqref>
        </x14:conditionalFormatting>
        <x14:conditionalFormatting xmlns:xm="http://schemas.microsoft.com/office/excel/2006/main">
          <x14:cfRule type="dataBar" id="{AE741CE0-51A5-4CA8-8D03-D7C04BCC558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H28 H35 H30:H33</xm:sqref>
        </x14:conditionalFormatting>
        <x14:conditionalFormatting xmlns:xm="http://schemas.microsoft.com/office/excel/2006/main">
          <x14:cfRule type="dataBar" id="{1F0C82F2-05CB-40F1-BAE9-A39F36D783C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H29</xm:sqref>
        </x14:conditionalFormatting>
        <x14:conditionalFormatting xmlns:xm="http://schemas.microsoft.com/office/excel/2006/main">
          <x14:cfRule type="dataBar" id="{5C050F38-492F-4A70-A568-51B038EE9D9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H34</xm:sqref>
        </x14:conditionalFormatting>
        <x14:conditionalFormatting xmlns:xm="http://schemas.microsoft.com/office/excel/2006/main">
          <x14:cfRule type="dataBar" id="{6B62927A-3C64-4799-9B9A-FF1DEE7FCA3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H16</xm:sqref>
        </x14:conditionalFormatting>
        <x14:conditionalFormatting xmlns:xm="http://schemas.microsoft.com/office/excel/2006/main">
          <x14:cfRule type="dataBar" id="{4E85A6F4-ECE6-4918-8E22-21AF66A45A4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H15</xm:sqref>
        </x14:conditionalFormatting>
        <x14:conditionalFormatting xmlns:xm="http://schemas.microsoft.com/office/excel/2006/main">
          <x14:cfRule type="dataBar" id="{BE721EB2-1395-4F0F-90B6-064E0A89C0B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H27</xm:sqref>
        </x14:conditionalFormatting>
        <x14:conditionalFormatting xmlns:xm="http://schemas.microsoft.com/office/excel/2006/main">
          <x14:cfRule type="dataBar" id="{2A2C9F89-008B-42A0-9E3F-70A16D6E1D5F}">
            <x14:dataBar minLength="0" maxLength="100" gradient="0">
              <x14:cfvo type="num">
                <xm:f>0</xm:f>
              </x14:cfvo>
              <x14:cfvo type="num">
                <xm:f>2</xm:f>
              </x14:cfvo>
              <x14:negativeFillColor rgb="FFFF0000"/>
              <x14:axisColor rgb="FF000000"/>
            </x14:dataBar>
          </x14:cfRule>
          <xm:sqref>L6</xm:sqref>
        </x14:conditionalFormatting>
        <x14:conditionalFormatting xmlns:xm="http://schemas.microsoft.com/office/excel/2006/main">
          <x14:cfRule type="dataBar" id="{F0E00B4A-5208-4148-8C7E-33ED4E84F05A}">
            <x14:dataBar minLength="0" maxLength="100" gradient="0">
              <x14:cfvo type="num">
                <xm:f>0</xm:f>
              </x14:cfvo>
              <x14:cfvo type="num">
                <xm:f>2</xm:f>
              </x14:cfvo>
              <x14:negativeFillColor rgb="FFFF0000"/>
              <x14:axisColor rgb="FF000000"/>
            </x14:dataBar>
          </x14:cfRule>
          <xm:sqref>M6</xm:sqref>
        </x14:conditionalFormatting>
        <x14:conditionalFormatting xmlns:xm="http://schemas.microsoft.com/office/excel/2006/main">
          <x14:cfRule type="dataBar" id="{9FC2ECFF-135F-496B-A5CA-D407FC7DFCAA}">
            <x14:dataBar minLength="0" maxLength="100" gradient="0">
              <x14:cfvo type="num">
                <xm:f>0</xm:f>
              </x14:cfvo>
              <x14:cfvo type="num">
                <xm:f>2</xm:f>
              </x14:cfvo>
              <x14:negativeFillColor rgb="FFFF0000"/>
              <x14:axisColor rgb="FF000000"/>
            </x14:dataBar>
          </x14:cfRule>
          <xm:sqref>N6</xm:sqref>
        </x14:conditionalFormatting>
        <x14:conditionalFormatting xmlns:xm="http://schemas.microsoft.com/office/excel/2006/main">
          <x14:cfRule type="dataBar" id="{477094C2-B464-40D1-830F-2DDEBBBA24E4}">
            <x14:dataBar minLength="0" maxLength="100" gradient="0">
              <x14:cfvo type="num">
                <xm:f>0</xm:f>
              </x14:cfvo>
              <x14:cfvo type="num">
                <xm:f>2</xm:f>
              </x14:cfvo>
              <x14:negativeFillColor rgb="FFFF0000"/>
              <x14:axisColor rgb="FF000000"/>
            </x14:dataBar>
          </x14:cfRule>
          <xm:sqref>O6</xm:sqref>
        </x14:conditionalFormatting>
        <x14:conditionalFormatting xmlns:xm="http://schemas.microsoft.com/office/excel/2006/main">
          <x14:cfRule type="dataBar" id="{FC39A0E2-D7DF-437A-8F4C-764259131B74}">
            <x14:dataBar minLength="0" maxLength="100" gradient="0">
              <x14:cfvo type="num">
                <xm:f>0</xm:f>
              </x14:cfvo>
              <x14:cfvo type="num">
                <xm:f>2</xm:f>
              </x14:cfvo>
              <x14:negativeFillColor rgb="FFFF0000"/>
              <x14:axisColor rgb="FF000000"/>
            </x14:dataBar>
          </x14:cfRule>
          <xm:sqref>P6</xm:sqref>
        </x14:conditionalFormatting>
        <x14:conditionalFormatting xmlns:xm="http://schemas.microsoft.com/office/excel/2006/main">
          <x14:cfRule type="dataBar" id="{6F93C44B-80BE-4CF1-BE92-F9365B8F4DAF}">
            <x14:dataBar minLength="0" maxLength="100" gradient="0">
              <x14:cfvo type="num">
                <xm:f>0</xm:f>
              </x14:cfvo>
              <x14:cfvo type="num">
                <xm:f>10</xm:f>
              </x14:cfvo>
              <x14:negativeFillColor rgb="FFFF0000"/>
              <x14:axisColor rgb="FF000000"/>
            </x14:dataBar>
          </x14:cfRule>
          <xm:sqref>Q6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showInputMessage="1" showErrorMessage="1" xr:uid="{00000000-0002-0000-0000-000000000000}">
          <x14:formula1>
            <xm:f>Variables!$C$5:$C$9</xm:f>
          </x14:formula1>
          <xm:sqref>D10</xm:sqref>
        </x14:dataValidation>
        <x14:dataValidation type="list" allowBlank="1" showInputMessage="1" showErrorMessage="1" xr:uid="{00000000-0002-0000-0000-000003000000}">
          <x14:formula1>
            <xm:f>Variables!$C$3:$C$4</xm:f>
          </x14:formula1>
          <xm:sqref>D9 D11</xm:sqref>
        </x14:dataValidation>
        <x14:dataValidation type="list" allowBlank="1" showInputMessage="1" showErrorMessage="1" xr:uid="{00000000-0002-0000-0000-000007000000}">
          <x14:formula1>
            <xm:f>Variables!$C$14:$C$17</xm:f>
          </x14:formula1>
          <xm:sqref>D13</xm:sqref>
        </x14:dataValidation>
        <x14:dataValidation type="list" allowBlank="1" showInputMessage="1" showErrorMessage="1" xr:uid="{00000000-0002-0000-0000-000008000000}">
          <x14:formula1>
            <xm:f>Variables!$C$18:$C$21</xm:f>
          </x14:formula1>
          <xm:sqref>D14</xm:sqref>
        </x14:dataValidation>
        <x14:dataValidation type="list" allowBlank="1" showInputMessage="1" showErrorMessage="1" xr:uid="{00000000-0002-0000-0000-00000A000000}">
          <x14:formula1>
            <xm:f>Variables!$C$22:$C$23</xm:f>
          </x14:formula1>
          <xm:sqref>D15</xm:sqref>
        </x14:dataValidation>
        <x14:dataValidation type="list" allowBlank="1" showInputMessage="1" showErrorMessage="1" xr:uid="{00000000-0002-0000-0000-00000B000000}">
          <x14:formula1>
            <xm:f>Variables!$C$39:$C$43</xm:f>
          </x14:formula1>
          <xm:sqref>D20</xm:sqref>
        </x14:dataValidation>
        <x14:dataValidation type="list" allowBlank="1" showInputMessage="1" showErrorMessage="1" xr:uid="{00000000-0002-0000-0000-00000D000000}">
          <x14:formula1>
            <xm:f>Variables!$C$48:$C$50</xm:f>
          </x14:formula1>
          <xm:sqref>D22</xm:sqref>
        </x14:dataValidation>
        <x14:dataValidation type="list" allowBlank="1" showInputMessage="1" showErrorMessage="1" xr:uid="{00000000-0002-0000-0000-00000E000000}">
          <x14:formula1>
            <xm:f>Variables!$C$51:$C$56</xm:f>
          </x14:formula1>
          <xm:sqref>D23</xm:sqref>
        </x14:dataValidation>
        <x14:dataValidation type="list" allowBlank="1" showInputMessage="1" showErrorMessage="1" xr:uid="{00000000-0002-0000-0000-00000F000000}">
          <x14:formula1>
            <xm:f>Variables!$C$57:$C$62</xm:f>
          </x14:formula1>
          <xm:sqref>D24</xm:sqref>
        </x14:dataValidation>
        <x14:dataValidation type="list" allowBlank="1" showInputMessage="1" showErrorMessage="1" xr:uid="{00000000-0002-0000-0000-000010000000}">
          <x14:formula1>
            <xm:f>Variables!$C$77:$C$78</xm:f>
          </x14:formula1>
          <xm:sqref>D29</xm:sqref>
        </x14:dataValidation>
        <x14:dataValidation type="list" allowBlank="1" showInputMessage="1" showErrorMessage="1" xr:uid="{00000000-0002-0000-0000-000012000000}">
          <x14:formula1>
            <xm:f>Variables!$C$101:$C$104</xm:f>
          </x14:formula1>
          <xm:sqref>D35</xm:sqref>
        </x14:dataValidation>
        <x14:dataValidation type="list" allowBlank="1" showInputMessage="1" showErrorMessage="1" xr:uid="{00000000-0002-0000-0000-000015000000}">
          <x14:formula1>
            <xm:f>Variables!$C$107:$C$111</xm:f>
          </x14:formula1>
          <xm:sqref>D37</xm:sqref>
        </x14:dataValidation>
        <x14:dataValidation type="list" allowBlank="1" showInputMessage="1" showErrorMessage="1" xr:uid="{00000000-0002-0000-0000-000016000000}">
          <x14:formula1>
            <xm:f>Variables!$C$113:$C$117</xm:f>
          </x14:formula1>
          <xm:sqref>D38</xm:sqref>
        </x14:dataValidation>
        <x14:dataValidation type="list" allowBlank="1" showInputMessage="1" showErrorMessage="1" xr:uid="{00000000-0002-0000-0000-000013000000}">
          <x14:formula1>
            <xm:f>Variables!$C$24:$C$27</xm:f>
          </x14:formula1>
          <xm:sqref>D16</xm:sqref>
        </x14:dataValidation>
        <x14:dataValidation type="list" allowBlank="1" showInputMessage="1" showErrorMessage="1" xr:uid="{00000000-0002-0000-0000-00000C000000}">
          <x14:formula1>
            <xm:f>Variables!$C$44:$C$47</xm:f>
          </x14:formula1>
          <xm:sqref>D21</xm:sqref>
        </x14:dataValidation>
        <x14:dataValidation type="list" allowBlank="1" showInputMessage="1" showErrorMessage="1" xr:uid="{A6F42C0F-D2E5-43E6-B842-2F855679D31F}">
          <x14:formula1>
            <xm:f>Variables!$C$28:$C$32</xm:f>
          </x14:formula1>
          <xm:sqref>D17</xm:sqref>
        </x14:dataValidation>
        <x14:dataValidation type="list" allowBlank="1" showInputMessage="1" showErrorMessage="1" xr:uid="{796DC980-7C2A-4300-BD18-FAB725ACC0CC}">
          <x14:formula1>
            <xm:f>Variables!$C$35:$C$38</xm:f>
          </x14:formula1>
          <xm:sqref>D19</xm:sqref>
        </x14:dataValidation>
        <x14:dataValidation type="list" allowBlank="1" showInputMessage="1" showErrorMessage="1" xr:uid="{6BE7F540-5E38-46C1-B89F-59DF6CDD7AA5}">
          <x14:formula1>
            <xm:f>Variables!$C$63:$C$68</xm:f>
          </x14:formula1>
          <xm:sqref>D25</xm:sqref>
        </x14:dataValidation>
        <x14:dataValidation type="list" allowBlank="1" showInputMessage="1" showErrorMessage="1" xr:uid="{B85D4F3F-2AA8-421C-AAEF-1A80CF810202}">
          <x14:formula1>
            <xm:f>Variables!$C$73:$C$76</xm:f>
          </x14:formula1>
          <xm:sqref>D28</xm:sqref>
        </x14:dataValidation>
        <x14:dataValidation type="list" allowBlank="1" showInputMessage="1" showErrorMessage="1" xr:uid="{F68CC80F-C8B5-40D9-93FD-9E12F61FF800}">
          <x14:formula1>
            <xm:f>Variables!$C$79:$C$82</xm:f>
          </x14:formula1>
          <xm:sqref>D30</xm:sqref>
        </x14:dataValidation>
        <x14:dataValidation type="list" allowBlank="1" showInputMessage="1" showErrorMessage="1" xr:uid="{C798C9A6-0C64-4CD1-88C0-5D480031305C}">
          <x14:formula1>
            <xm:f>Variables!$C$87:$C$90</xm:f>
          </x14:formula1>
          <xm:sqref>D32</xm:sqref>
        </x14:dataValidation>
        <x14:dataValidation type="list" allowBlank="1" showInputMessage="1" showErrorMessage="1" xr:uid="{CEF0B930-21B8-496D-AA34-60FCD66870AA}">
          <x14:formula1>
            <xm:f>Variables!$C$91:$C$95</xm:f>
          </x14:formula1>
          <xm:sqref>D33</xm:sqref>
        </x14:dataValidation>
        <x14:dataValidation type="list" allowBlank="1" showInputMessage="1" showErrorMessage="1" xr:uid="{B6112995-374C-4CC9-A4E4-48CDA01BC82A}">
          <x14:formula1>
            <xm:f>Variables!$C$96:$C$100</xm:f>
          </x14:formula1>
          <xm:sqref>D34</xm:sqref>
        </x14:dataValidation>
        <x14:dataValidation type="list" allowBlank="1" showInputMessage="1" showErrorMessage="1" xr:uid="{00000000-0002-0000-0000-000011000000}">
          <x14:formula1>
            <xm:f>Variables!$C$83:$C$86</xm:f>
          </x14:formula1>
          <xm:sqref>D31</xm:sqref>
        </x14:dataValidation>
        <x14:dataValidation type="list" allowBlank="1" showInputMessage="1" showErrorMessage="1" xr:uid="{FD1C57D5-2680-42AF-B0DB-B881FCC0C38A}">
          <x14:formula1>
            <xm:f>Variables!$C$71:$C$72</xm:f>
          </x14:formula1>
          <xm:sqref>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1:C14"/>
  <sheetViews>
    <sheetView showGridLines="0" zoomScaleNormal="100" workbookViewId="0">
      <selection activeCell="B3" sqref="B3"/>
    </sheetView>
  </sheetViews>
  <sheetFormatPr baseColWidth="10" defaultColWidth="9.140625" defaultRowHeight="15" x14ac:dyDescent="0.25"/>
  <cols>
    <col min="1" max="1" width="32" customWidth="1"/>
    <col min="2" max="2" width="15.7109375" customWidth="1"/>
  </cols>
  <sheetData>
    <row r="1" spans="1:3" ht="15" customHeight="1" x14ac:dyDescent="0.25">
      <c r="A1" s="63" t="s">
        <v>61</v>
      </c>
      <c r="B1" s="63" t="s">
        <v>72</v>
      </c>
      <c r="C1" s="62" t="s">
        <v>71</v>
      </c>
    </row>
    <row r="2" spans="1:3" ht="15" customHeight="1" x14ac:dyDescent="0.25">
      <c r="A2" s="61" t="str">
        <f>RIPEC!K6</f>
        <v>RI-PCB (x/10)</v>
      </c>
      <c r="B2" s="64">
        <f>RIPEC!Q7/100</f>
        <v>0</v>
      </c>
      <c r="C2" s="59">
        <f>1-B2</f>
        <v>1</v>
      </c>
    </row>
    <row r="3" spans="1:3" ht="15" customHeight="1" x14ac:dyDescent="0.25">
      <c r="A3" s="61" t="str">
        <f>RIPEC!L5</f>
        <v>Product traceability &amp; 
repair information access</v>
      </c>
      <c r="B3" s="60">
        <f>RIPEC!L7/10</f>
        <v>0</v>
      </c>
      <c r="C3" s="59">
        <f t="shared" ref="C3:C7" si="0">1-B3</f>
        <v>1</v>
      </c>
    </row>
    <row r="4" spans="1:3" ht="15" customHeight="1" x14ac:dyDescent="0.25">
      <c r="A4" s="61" t="s">
        <v>0</v>
      </c>
      <c r="B4" s="60">
        <f>RIPEC!M7/10</f>
        <v>0</v>
      </c>
      <c r="C4" s="59">
        <f t="shared" si="0"/>
        <v>1</v>
      </c>
    </row>
    <row r="5" spans="1:3" ht="15" customHeight="1" x14ac:dyDescent="0.25">
      <c r="A5" s="61" t="str">
        <f>RIPEC!N5</f>
        <v>Disassembly/reasembly</v>
      </c>
      <c r="B5" s="60">
        <f>RIPEC!N7/10</f>
        <v>0</v>
      </c>
      <c r="C5" s="59">
        <f t="shared" si="0"/>
        <v>1</v>
      </c>
    </row>
    <row r="6" spans="1:3" ht="15" customHeight="1" x14ac:dyDescent="0.25">
      <c r="A6" s="61" t="str">
        <f>RIPEC!O5</f>
        <v>Diagnostic</v>
      </c>
      <c r="B6" s="60">
        <f>RIPEC!O7/10</f>
        <v>0</v>
      </c>
      <c r="C6" s="59">
        <f t="shared" si="0"/>
        <v>1</v>
      </c>
    </row>
    <row r="7" spans="1:3" ht="15" customHeight="1" x14ac:dyDescent="0.25">
      <c r="A7" s="61" t="str">
        <f>RIPEC!P5</f>
        <v>Spare parts/components</v>
      </c>
      <c r="B7" s="60">
        <f>RIPEC!P7/10</f>
        <v>0</v>
      </c>
      <c r="C7" s="59">
        <f t="shared" si="0"/>
        <v>1</v>
      </c>
    </row>
    <row r="14" spans="1:3" x14ac:dyDescent="0.25">
      <c r="A14" s="5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E123"/>
  <sheetViews>
    <sheetView topLeftCell="A29" zoomScaleNormal="100" workbookViewId="0">
      <selection activeCell="C70" sqref="C70"/>
    </sheetView>
  </sheetViews>
  <sheetFormatPr baseColWidth="10" defaultColWidth="9.140625" defaultRowHeight="15" x14ac:dyDescent="0.25"/>
  <cols>
    <col min="1" max="1" width="42" style="1" customWidth="1"/>
    <col min="2" max="2" width="45.5703125" style="1" customWidth="1"/>
    <col min="3" max="3" width="100.5703125" style="1" customWidth="1"/>
    <col min="4" max="4" width="9.140625" style="1"/>
    <col min="5" max="5" width="18" style="1" customWidth="1"/>
    <col min="6" max="16384" width="9.140625" style="1"/>
  </cols>
  <sheetData>
    <row r="1" spans="1:5" ht="15.75" thickBot="1" x14ac:dyDescent="0.3">
      <c r="A1" s="168" t="s">
        <v>121</v>
      </c>
      <c r="B1" s="168"/>
      <c r="C1" s="168"/>
      <c r="D1" s="168"/>
    </row>
    <row r="2" spans="1:5" ht="15.75" thickBot="1" x14ac:dyDescent="0.3">
      <c r="A2" s="12" t="s">
        <v>2</v>
      </c>
      <c r="B2" s="13" t="s">
        <v>14</v>
      </c>
      <c r="C2" s="13" t="s">
        <v>15</v>
      </c>
      <c r="D2" s="13" t="s">
        <v>16</v>
      </c>
      <c r="E2" s="1" t="s">
        <v>64</v>
      </c>
    </row>
    <row r="3" spans="1:5" x14ac:dyDescent="0.25">
      <c r="A3" s="14" t="s">
        <v>96</v>
      </c>
      <c r="B3" s="17" t="s">
        <v>118</v>
      </c>
      <c r="C3" s="17" t="s">
        <v>7</v>
      </c>
      <c r="D3" s="181">
        <v>5</v>
      </c>
      <c r="E3" s="1">
        <v>0</v>
      </c>
    </row>
    <row r="4" spans="1:5" ht="15.75" thickBot="1" x14ac:dyDescent="0.3">
      <c r="A4" s="18" t="s">
        <v>94</v>
      </c>
      <c r="B4" s="18" t="s">
        <v>94</v>
      </c>
      <c r="C4" s="18" t="s">
        <v>8</v>
      </c>
      <c r="D4" s="182"/>
      <c r="E4" s="1">
        <v>1</v>
      </c>
    </row>
    <row r="5" spans="1:5" x14ac:dyDescent="0.25">
      <c r="A5" s="14" t="s">
        <v>97</v>
      </c>
      <c r="B5" s="17" t="s">
        <v>119</v>
      </c>
      <c r="C5" s="17" t="s">
        <v>9</v>
      </c>
      <c r="D5" s="181">
        <v>4</v>
      </c>
      <c r="E5" s="1">
        <v>0</v>
      </c>
    </row>
    <row r="6" spans="1:5" x14ac:dyDescent="0.25">
      <c r="A6" s="17" t="s">
        <v>93</v>
      </c>
      <c r="B6" s="17" t="s">
        <v>93</v>
      </c>
      <c r="C6" s="17" t="s">
        <v>10</v>
      </c>
      <c r="D6" s="183"/>
      <c r="E6" s="1">
        <v>1</v>
      </c>
    </row>
    <row r="7" spans="1:5" x14ac:dyDescent="0.25">
      <c r="A7" s="15"/>
      <c r="B7" s="19"/>
      <c r="C7" s="17" t="s">
        <v>11</v>
      </c>
      <c r="D7" s="183"/>
      <c r="E7" s="1">
        <v>2</v>
      </c>
    </row>
    <row r="8" spans="1:5" x14ac:dyDescent="0.25">
      <c r="A8" s="15"/>
      <c r="B8" s="19"/>
      <c r="C8" s="17" t="s">
        <v>12</v>
      </c>
      <c r="D8" s="183"/>
      <c r="E8" s="1">
        <v>3</v>
      </c>
    </row>
    <row r="9" spans="1:5" ht="15.75" thickBot="1" x14ac:dyDescent="0.3">
      <c r="A9" s="16"/>
      <c r="B9" s="20"/>
      <c r="C9" s="18" t="s">
        <v>13</v>
      </c>
      <c r="D9" s="182"/>
      <c r="E9" s="1">
        <v>4</v>
      </c>
    </row>
    <row r="10" spans="1:5" x14ac:dyDescent="0.25">
      <c r="A10" s="92" t="s">
        <v>98</v>
      </c>
      <c r="B10" s="118" t="s">
        <v>120</v>
      </c>
      <c r="C10" s="118" t="s">
        <v>7</v>
      </c>
      <c r="D10" s="181">
        <v>3</v>
      </c>
      <c r="E10" s="1">
        <v>0</v>
      </c>
    </row>
    <row r="11" spans="1:5" ht="24.75" thickBot="1" x14ac:dyDescent="0.3">
      <c r="A11" s="93" t="s">
        <v>95</v>
      </c>
      <c r="B11" s="18" t="s">
        <v>6</v>
      </c>
      <c r="C11" s="18" t="s">
        <v>8</v>
      </c>
      <c r="D11" s="182"/>
      <c r="E11" s="1">
        <v>1</v>
      </c>
    </row>
    <row r="12" spans="1:5" ht="15.75" thickBot="1" x14ac:dyDescent="0.3">
      <c r="A12" s="168" t="s">
        <v>122</v>
      </c>
      <c r="B12" s="168"/>
      <c r="C12" s="168"/>
    </row>
    <row r="13" spans="1:5" ht="15.75" thickBot="1" x14ac:dyDescent="0.3">
      <c r="A13" s="2" t="s">
        <v>2</v>
      </c>
      <c r="B13" s="3" t="s">
        <v>14</v>
      </c>
      <c r="C13" s="3" t="s">
        <v>15</v>
      </c>
      <c r="D13" s="3" t="s">
        <v>16</v>
      </c>
    </row>
    <row r="14" spans="1:5" ht="15.75" thickBot="1" x14ac:dyDescent="0.3">
      <c r="A14" s="4" t="s">
        <v>99</v>
      </c>
      <c r="B14" s="7" t="s">
        <v>100</v>
      </c>
      <c r="C14" s="7" t="s">
        <v>24</v>
      </c>
      <c r="D14" s="176">
        <v>5</v>
      </c>
      <c r="E14" s="117">
        <v>0</v>
      </c>
    </row>
    <row r="15" spans="1:5" x14ac:dyDescent="0.25">
      <c r="A15" s="4" t="s">
        <v>17</v>
      </c>
      <c r="B15" s="7" t="s">
        <v>18</v>
      </c>
      <c r="C15" s="7" t="s">
        <v>25</v>
      </c>
      <c r="D15" s="180"/>
      <c r="E15" s="1">
        <v>1</v>
      </c>
    </row>
    <row r="16" spans="1:5" x14ac:dyDescent="0.25">
      <c r="A16" s="5"/>
      <c r="B16" s="8"/>
      <c r="C16" s="7" t="s">
        <v>26</v>
      </c>
      <c r="D16" s="180"/>
      <c r="E16" s="1">
        <v>2</v>
      </c>
    </row>
    <row r="17" spans="1:5" ht="15.75" thickBot="1" x14ac:dyDescent="0.3">
      <c r="A17" s="6"/>
      <c r="B17" s="9"/>
      <c r="C17" s="11" t="s">
        <v>27</v>
      </c>
      <c r="D17" s="177"/>
      <c r="E17" s="1">
        <v>3</v>
      </c>
    </row>
    <row r="18" spans="1:5" x14ac:dyDescent="0.25">
      <c r="A18" s="4" t="s">
        <v>101</v>
      </c>
      <c r="B18" s="7" t="s">
        <v>102</v>
      </c>
      <c r="C18" s="7" t="s">
        <v>28</v>
      </c>
      <c r="D18" s="176">
        <v>5</v>
      </c>
      <c r="E18" s="1">
        <v>0</v>
      </c>
    </row>
    <row r="19" spans="1:5" ht="24" x14ac:dyDescent="0.25">
      <c r="A19" s="4" t="s">
        <v>19</v>
      </c>
      <c r="B19" s="7" t="s">
        <v>62</v>
      </c>
      <c r="C19" s="7" t="s">
        <v>29</v>
      </c>
      <c r="D19" s="180"/>
      <c r="E19" s="1">
        <v>1</v>
      </c>
    </row>
    <row r="20" spans="1:5" x14ac:dyDescent="0.25">
      <c r="A20" s="5"/>
      <c r="B20" s="8"/>
      <c r="C20" s="7" t="s">
        <v>30</v>
      </c>
      <c r="D20" s="180"/>
      <c r="E20" s="1">
        <v>2</v>
      </c>
    </row>
    <row r="21" spans="1:5" ht="15.75" thickBot="1" x14ac:dyDescent="0.3">
      <c r="A21" s="6"/>
      <c r="B21" s="9"/>
      <c r="C21" s="11" t="s">
        <v>31</v>
      </c>
      <c r="D21" s="177"/>
      <c r="E21" s="1">
        <v>3</v>
      </c>
    </row>
    <row r="22" spans="1:5" x14ac:dyDescent="0.25">
      <c r="A22" s="4" t="s">
        <v>103</v>
      </c>
      <c r="B22" s="7" t="s">
        <v>104</v>
      </c>
      <c r="C22" s="7" t="s">
        <v>7</v>
      </c>
      <c r="D22" s="176">
        <v>5</v>
      </c>
      <c r="E22" s="1">
        <v>0</v>
      </c>
    </row>
    <row r="23" spans="1:5" ht="15.75" thickBot="1" x14ac:dyDescent="0.3">
      <c r="A23" s="10" t="s">
        <v>20</v>
      </c>
      <c r="B23" s="11" t="s">
        <v>21</v>
      </c>
      <c r="C23" s="11" t="s">
        <v>32</v>
      </c>
      <c r="D23" s="177"/>
      <c r="E23" s="1">
        <v>1</v>
      </c>
    </row>
    <row r="24" spans="1:5" ht="36" x14ac:dyDescent="0.25">
      <c r="A24" s="97" t="s">
        <v>199</v>
      </c>
      <c r="B24" s="97" t="s">
        <v>123</v>
      </c>
      <c r="C24" s="119" t="s">
        <v>124</v>
      </c>
      <c r="D24" s="97"/>
    </row>
    <row r="25" spans="1:5" x14ac:dyDescent="0.25">
      <c r="A25" s="99"/>
      <c r="B25" s="99"/>
      <c r="C25" s="107" t="s">
        <v>125</v>
      </c>
      <c r="D25" s="99"/>
    </row>
    <row r="26" spans="1:5" x14ac:dyDescent="0.25">
      <c r="A26" s="99"/>
      <c r="B26" s="99"/>
      <c r="C26" s="107" t="s">
        <v>126</v>
      </c>
      <c r="D26" s="99"/>
    </row>
    <row r="27" spans="1:5" ht="15.75" thickBot="1" x14ac:dyDescent="0.3">
      <c r="A27" s="98"/>
      <c r="B27" s="98"/>
      <c r="C27" s="120" t="s">
        <v>127</v>
      </c>
      <c r="D27" s="98"/>
    </row>
    <row r="28" spans="1:5" ht="36" x14ac:dyDescent="0.25">
      <c r="A28" s="97" t="s">
        <v>200</v>
      </c>
      <c r="B28" s="97" t="s">
        <v>128</v>
      </c>
      <c r="C28" s="119" t="s">
        <v>129</v>
      </c>
      <c r="D28" s="97"/>
    </row>
    <row r="29" spans="1:5" x14ac:dyDescent="0.25">
      <c r="A29" s="99"/>
      <c r="B29" s="99"/>
      <c r="C29" s="107" t="s">
        <v>130</v>
      </c>
      <c r="D29" s="99"/>
    </row>
    <row r="30" spans="1:5" x14ac:dyDescent="0.25">
      <c r="A30" s="99"/>
      <c r="B30" s="99"/>
      <c r="C30" s="107" t="s">
        <v>131</v>
      </c>
      <c r="D30" s="99"/>
    </row>
    <row r="31" spans="1:5" x14ac:dyDescent="0.25">
      <c r="A31" s="99"/>
      <c r="B31" s="99"/>
      <c r="C31" s="107" t="s">
        <v>132</v>
      </c>
      <c r="D31" s="99"/>
    </row>
    <row r="32" spans="1:5" ht="15.75" thickBot="1" x14ac:dyDescent="0.3">
      <c r="A32" s="98"/>
      <c r="B32" s="98"/>
      <c r="C32" s="120" t="s">
        <v>133</v>
      </c>
      <c r="D32" s="98"/>
    </row>
    <row r="33" spans="1:5" ht="15.75" thickBot="1" x14ac:dyDescent="0.3">
      <c r="A33" s="168" t="s">
        <v>105</v>
      </c>
      <c r="B33" s="168"/>
      <c r="C33" s="168"/>
    </row>
    <row r="34" spans="1:5" ht="15.75" thickBot="1" x14ac:dyDescent="0.3">
      <c r="A34" s="21" t="s">
        <v>2</v>
      </c>
      <c r="B34" s="22" t="s">
        <v>14</v>
      </c>
      <c r="C34" s="22" t="s">
        <v>15</v>
      </c>
      <c r="D34" s="22" t="s">
        <v>16</v>
      </c>
    </row>
    <row r="35" spans="1:5" ht="24.75" thickBot="1" x14ac:dyDescent="0.3">
      <c r="A35" s="108" t="s">
        <v>106</v>
      </c>
      <c r="B35" s="94" t="s">
        <v>137</v>
      </c>
      <c r="C35" s="110" t="s">
        <v>7</v>
      </c>
      <c r="D35" s="110"/>
    </row>
    <row r="36" spans="1:5" ht="24.75" thickBot="1" x14ac:dyDescent="0.3">
      <c r="A36" s="95" t="s">
        <v>134</v>
      </c>
      <c r="B36" s="108"/>
      <c r="C36" s="109" t="s">
        <v>138</v>
      </c>
      <c r="D36" s="110"/>
    </row>
    <row r="37" spans="1:5" ht="15.75" thickBot="1" x14ac:dyDescent="0.3">
      <c r="A37" s="108"/>
      <c r="B37" s="108"/>
      <c r="C37" s="109" t="s">
        <v>139</v>
      </c>
      <c r="D37" s="110"/>
    </row>
    <row r="38" spans="1:5" ht="15.75" thickBot="1" x14ac:dyDescent="0.3">
      <c r="A38" s="108"/>
      <c r="B38" s="121"/>
      <c r="C38" s="122" t="s">
        <v>140</v>
      </c>
      <c r="D38" s="22"/>
    </row>
    <row r="39" spans="1:5" ht="24" x14ac:dyDescent="0.25">
      <c r="A39" s="23"/>
      <c r="B39" s="26" t="s">
        <v>244</v>
      </c>
      <c r="C39" s="26" t="s">
        <v>33</v>
      </c>
      <c r="D39" s="173">
        <v>5</v>
      </c>
      <c r="E39" s="1">
        <v>0</v>
      </c>
    </row>
    <row r="40" spans="1:5" x14ac:dyDescent="0.25">
      <c r="A40" s="23"/>
      <c r="B40" s="26"/>
      <c r="C40" s="26" t="s">
        <v>248</v>
      </c>
      <c r="D40" s="173"/>
      <c r="E40" s="1">
        <v>1</v>
      </c>
    </row>
    <row r="41" spans="1:5" x14ac:dyDescent="0.25">
      <c r="A41" s="24"/>
      <c r="B41" s="27"/>
      <c r="C41" s="139" t="s">
        <v>246</v>
      </c>
      <c r="D41" s="173"/>
      <c r="E41" s="1">
        <v>2</v>
      </c>
    </row>
    <row r="42" spans="1:5" x14ac:dyDescent="0.25">
      <c r="A42" s="24"/>
      <c r="B42" s="27"/>
      <c r="C42" s="26" t="s">
        <v>247</v>
      </c>
      <c r="D42" s="173"/>
      <c r="E42" s="1">
        <v>3</v>
      </c>
    </row>
    <row r="43" spans="1:5" ht="15.75" thickBot="1" x14ac:dyDescent="0.3">
      <c r="A43" s="24"/>
      <c r="B43" s="28"/>
      <c r="C43" s="34" t="s">
        <v>245</v>
      </c>
      <c r="D43" s="174"/>
      <c r="E43" s="1">
        <v>4</v>
      </c>
    </row>
    <row r="44" spans="1:5" ht="24" x14ac:dyDescent="0.25">
      <c r="A44" s="24"/>
      <c r="B44" s="26" t="s">
        <v>136</v>
      </c>
      <c r="C44" s="26" t="s">
        <v>33</v>
      </c>
      <c r="D44" s="175">
        <v>2</v>
      </c>
      <c r="E44" s="1">
        <v>0</v>
      </c>
    </row>
    <row r="45" spans="1:5" x14ac:dyDescent="0.25">
      <c r="A45" s="24"/>
      <c r="B45" s="26"/>
      <c r="C45" s="26" t="s">
        <v>34</v>
      </c>
      <c r="D45" s="173"/>
      <c r="E45" s="1">
        <v>1</v>
      </c>
    </row>
    <row r="46" spans="1:5" x14ac:dyDescent="0.25">
      <c r="A46" s="24"/>
      <c r="B46" s="27"/>
      <c r="C46" s="26" t="s">
        <v>35</v>
      </c>
      <c r="D46" s="173"/>
      <c r="E46" s="1">
        <v>2</v>
      </c>
    </row>
    <row r="47" spans="1:5" ht="15.75" thickBot="1" x14ac:dyDescent="0.3">
      <c r="A47" s="24"/>
      <c r="B47" s="28"/>
      <c r="C47" s="34" t="s">
        <v>36</v>
      </c>
      <c r="D47" s="174"/>
      <c r="E47" s="1">
        <v>3</v>
      </c>
    </row>
    <row r="48" spans="1:5" ht="24" x14ac:dyDescent="0.25">
      <c r="A48" s="24"/>
      <c r="B48" s="26" t="s">
        <v>135</v>
      </c>
      <c r="C48" s="26" t="s">
        <v>37</v>
      </c>
      <c r="D48" s="175">
        <v>2</v>
      </c>
      <c r="E48" s="1">
        <v>0</v>
      </c>
    </row>
    <row r="49" spans="1:5" x14ac:dyDescent="0.25">
      <c r="A49" s="24"/>
      <c r="B49" s="26"/>
      <c r="C49" s="26" t="s">
        <v>38</v>
      </c>
      <c r="D49" s="173"/>
      <c r="E49" s="1">
        <v>1</v>
      </c>
    </row>
    <row r="50" spans="1:5" ht="15.75" thickBot="1" x14ac:dyDescent="0.3">
      <c r="A50" s="25"/>
      <c r="B50" s="28"/>
      <c r="C50" s="34" t="s">
        <v>39</v>
      </c>
      <c r="D50" s="174"/>
      <c r="E50" s="1">
        <v>2</v>
      </c>
    </row>
    <row r="51" spans="1:5" ht="36" x14ac:dyDescent="0.25">
      <c r="A51" s="23" t="s">
        <v>107</v>
      </c>
      <c r="B51" s="26" t="s">
        <v>142</v>
      </c>
      <c r="C51" s="26" t="s">
        <v>40</v>
      </c>
      <c r="D51" s="175">
        <v>6</v>
      </c>
      <c r="E51" s="1">
        <v>0</v>
      </c>
    </row>
    <row r="52" spans="1:5" ht="24" x14ac:dyDescent="0.25">
      <c r="A52" s="23" t="s">
        <v>141</v>
      </c>
      <c r="B52" s="26"/>
      <c r="C52" s="26" t="s">
        <v>41</v>
      </c>
      <c r="D52" s="173"/>
      <c r="E52" s="1">
        <v>1</v>
      </c>
    </row>
    <row r="53" spans="1:5" x14ac:dyDescent="0.25">
      <c r="A53" s="24"/>
      <c r="B53" s="27"/>
      <c r="C53" s="26" t="s">
        <v>42</v>
      </c>
      <c r="D53" s="173"/>
      <c r="E53" s="1">
        <v>2</v>
      </c>
    </row>
    <row r="54" spans="1:5" x14ac:dyDescent="0.25">
      <c r="A54" s="24"/>
      <c r="B54" s="27"/>
      <c r="C54" s="26" t="s">
        <v>43</v>
      </c>
      <c r="D54" s="173"/>
      <c r="E54" s="1">
        <v>3</v>
      </c>
    </row>
    <row r="55" spans="1:5" x14ac:dyDescent="0.25">
      <c r="A55" s="24"/>
      <c r="B55" s="27"/>
      <c r="C55" s="26" t="s">
        <v>44</v>
      </c>
      <c r="D55" s="173"/>
      <c r="E55" s="1">
        <v>4</v>
      </c>
    </row>
    <row r="56" spans="1:5" ht="15.75" thickBot="1" x14ac:dyDescent="0.3">
      <c r="A56" s="24"/>
      <c r="B56" s="28"/>
      <c r="C56" s="34" t="s">
        <v>45</v>
      </c>
      <c r="D56" s="174"/>
      <c r="E56" s="1">
        <v>5</v>
      </c>
    </row>
    <row r="57" spans="1:5" ht="36" x14ac:dyDescent="0.25">
      <c r="A57" s="24"/>
      <c r="B57" s="26" t="s">
        <v>208</v>
      </c>
      <c r="C57" s="26" t="s">
        <v>223</v>
      </c>
      <c r="D57" s="175">
        <v>5</v>
      </c>
      <c r="E57" s="1">
        <v>0</v>
      </c>
    </row>
    <row r="58" spans="1:5" x14ac:dyDescent="0.25">
      <c r="A58" s="24"/>
      <c r="B58" s="26"/>
      <c r="C58" s="26" t="s">
        <v>224</v>
      </c>
      <c r="D58" s="173"/>
      <c r="E58" s="1">
        <v>1</v>
      </c>
    </row>
    <row r="59" spans="1:5" x14ac:dyDescent="0.25">
      <c r="A59" s="24"/>
      <c r="B59" s="26"/>
      <c r="C59" s="26" t="s">
        <v>225</v>
      </c>
      <c r="D59" s="173"/>
      <c r="E59" s="1">
        <v>2</v>
      </c>
    </row>
    <row r="60" spans="1:5" x14ac:dyDescent="0.25">
      <c r="A60" s="24"/>
      <c r="B60" s="27"/>
      <c r="C60" s="26" t="s">
        <v>226</v>
      </c>
      <c r="D60" s="173"/>
      <c r="E60" s="1">
        <v>3</v>
      </c>
    </row>
    <row r="61" spans="1:5" x14ac:dyDescent="0.25">
      <c r="A61" s="24"/>
      <c r="B61" s="27"/>
      <c r="C61" s="26" t="s">
        <v>227</v>
      </c>
      <c r="D61" s="173"/>
      <c r="E61" s="1">
        <v>4</v>
      </c>
    </row>
    <row r="62" spans="1:5" ht="15.75" thickBot="1" x14ac:dyDescent="0.3">
      <c r="A62" s="24"/>
      <c r="B62" s="28"/>
      <c r="C62" s="34" t="s">
        <v>228</v>
      </c>
      <c r="D62" s="174"/>
      <c r="E62" s="1">
        <v>5</v>
      </c>
    </row>
    <row r="63" spans="1:5" ht="24" x14ac:dyDescent="0.25">
      <c r="A63" s="111"/>
      <c r="B63" s="124" t="s">
        <v>143</v>
      </c>
      <c r="C63" s="123" t="s">
        <v>144</v>
      </c>
      <c r="D63" s="94"/>
    </row>
    <row r="64" spans="1:5" x14ac:dyDescent="0.25">
      <c r="A64" s="111"/>
      <c r="B64" s="24"/>
      <c r="C64" s="26" t="s">
        <v>145</v>
      </c>
      <c r="D64" s="95"/>
    </row>
    <row r="65" spans="1:5" x14ac:dyDescent="0.25">
      <c r="A65" s="111"/>
      <c r="B65" s="24"/>
      <c r="C65" s="26" t="s">
        <v>146</v>
      </c>
      <c r="D65" s="95"/>
    </row>
    <row r="66" spans="1:5" x14ac:dyDescent="0.25">
      <c r="A66" s="111"/>
      <c r="B66" s="24"/>
      <c r="C66" s="26" t="s">
        <v>147</v>
      </c>
      <c r="D66" s="95"/>
    </row>
    <row r="67" spans="1:5" x14ac:dyDescent="0.25">
      <c r="A67" s="111"/>
      <c r="B67" s="24"/>
      <c r="C67" s="26" t="s">
        <v>148</v>
      </c>
      <c r="D67" s="95"/>
    </row>
    <row r="68" spans="1:5" ht="15.75" thickBot="1" x14ac:dyDescent="0.3">
      <c r="A68" s="112"/>
      <c r="B68" s="25"/>
      <c r="C68" s="34" t="s">
        <v>149</v>
      </c>
      <c r="D68" s="96"/>
    </row>
    <row r="69" spans="1:5" ht="15.75" thickBot="1" x14ac:dyDescent="0.3">
      <c r="A69" s="168" t="s">
        <v>108</v>
      </c>
      <c r="B69" s="168"/>
      <c r="C69" s="168"/>
    </row>
    <row r="70" spans="1:5" ht="15.75" thickBot="1" x14ac:dyDescent="0.3">
      <c r="A70" s="29" t="s">
        <v>2</v>
      </c>
      <c r="B70" s="29" t="s">
        <v>14</v>
      </c>
      <c r="C70" s="29" t="s">
        <v>15</v>
      </c>
      <c r="D70" s="29" t="s">
        <v>16</v>
      </c>
    </row>
    <row r="71" spans="1:5" ht="24" x14ac:dyDescent="0.25">
      <c r="A71" s="105" t="s">
        <v>235</v>
      </c>
      <c r="B71" s="113"/>
      <c r="C71" s="113" t="s">
        <v>253</v>
      </c>
      <c r="D71" s="113"/>
    </row>
    <row r="72" spans="1:5" ht="15.75" thickBot="1" x14ac:dyDescent="0.3">
      <c r="A72" s="106"/>
      <c r="B72" s="126"/>
      <c r="C72" s="126" t="s">
        <v>254</v>
      </c>
      <c r="D72" s="126"/>
    </row>
    <row r="73" spans="1:5" ht="36.75" thickBot="1" x14ac:dyDescent="0.3">
      <c r="A73" s="105" t="s">
        <v>236</v>
      </c>
      <c r="B73" s="105" t="s">
        <v>150</v>
      </c>
      <c r="C73" s="114" t="s">
        <v>151</v>
      </c>
      <c r="D73" s="114"/>
    </row>
    <row r="74" spans="1:5" ht="15.75" thickBot="1" x14ac:dyDescent="0.3">
      <c r="A74" s="113"/>
      <c r="B74" s="113"/>
      <c r="C74" s="114" t="s">
        <v>152</v>
      </c>
      <c r="D74" s="115"/>
    </row>
    <row r="75" spans="1:5" ht="15.75" thickBot="1" x14ac:dyDescent="0.3">
      <c r="A75" s="113"/>
      <c r="B75" s="113"/>
      <c r="C75" s="114" t="s">
        <v>153</v>
      </c>
      <c r="D75" s="115"/>
    </row>
    <row r="76" spans="1:5" ht="15.75" thickBot="1" x14ac:dyDescent="0.3">
      <c r="A76" s="126"/>
      <c r="B76" s="133"/>
      <c r="C76" s="127" t="s">
        <v>154</v>
      </c>
      <c r="D76" s="115"/>
    </row>
    <row r="77" spans="1:5" ht="24" x14ac:dyDescent="0.25">
      <c r="A77" s="89" t="s">
        <v>237</v>
      </c>
      <c r="B77" s="125" t="s">
        <v>156</v>
      </c>
      <c r="C77" s="125" t="s">
        <v>7</v>
      </c>
      <c r="D77" s="178">
        <v>8</v>
      </c>
      <c r="E77" s="1">
        <v>0</v>
      </c>
    </row>
    <row r="78" spans="1:5" ht="15.75" thickBot="1" x14ac:dyDescent="0.3">
      <c r="A78" s="90" t="s">
        <v>155</v>
      </c>
      <c r="B78" s="32"/>
      <c r="C78" s="32" t="s">
        <v>8</v>
      </c>
      <c r="D78" s="179"/>
      <c r="E78" s="1">
        <v>1</v>
      </c>
    </row>
    <row r="79" spans="1:5" ht="24" x14ac:dyDescent="0.25">
      <c r="A79" s="89"/>
      <c r="B79" s="89" t="s">
        <v>157</v>
      </c>
      <c r="C79" s="125" t="s">
        <v>158</v>
      </c>
      <c r="D79" s="89"/>
    </row>
    <row r="80" spans="1:5" x14ac:dyDescent="0.25">
      <c r="A80" s="91"/>
      <c r="B80" s="91"/>
      <c r="C80" s="31" t="s">
        <v>159</v>
      </c>
      <c r="D80" s="91"/>
    </row>
    <row r="81" spans="1:5" x14ac:dyDescent="0.25">
      <c r="A81" s="91"/>
      <c r="B81" s="91"/>
      <c r="C81" s="31" t="s">
        <v>160</v>
      </c>
      <c r="D81" s="91"/>
    </row>
    <row r="82" spans="1:5" ht="15.75" thickBot="1" x14ac:dyDescent="0.3">
      <c r="A82" s="90"/>
      <c r="B82" s="90"/>
      <c r="C82" s="32" t="s">
        <v>161</v>
      </c>
      <c r="D82" s="90"/>
    </row>
    <row r="83" spans="1:5" x14ac:dyDescent="0.25">
      <c r="A83" s="30" t="s">
        <v>238</v>
      </c>
      <c r="B83" s="89" t="s">
        <v>109</v>
      </c>
      <c r="C83" s="125" t="s">
        <v>249</v>
      </c>
      <c r="D83" s="172">
        <v>6</v>
      </c>
      <c r="E83" s="1">
        <v>0</v>
      </c>
    </row>
    <row r="84" spans="1:5" x14ac:dyDescent="0.25">
      <c r="A84" s="30" t="s">
        <v>233</v>
      </c>
      <c r="B84" s="91"/>
      <c r="C84" s="31" t="s">
        <v>251</v>
      </c>
      <c r="D84" s="172"/>
      <c r="E84" s="1">
        <v>1</v>
      </c>
    </row>
    <row r="85" spans="1:5" x14ac:dyDescent="0.25">
      <c r="A85" s="33"/>
      <c r="B85" s="33"/>
      <c r="C85" s="31" t="s">
        <v>252</v>
      </c>
      <c r="D85" s="172"/>
      <c r="E85" s="1">
        <v>2</v>
      </c>
    </row>
    <row r="86" spans="1:5" ht="24.75" thickBot="1" x14ac:dyDescent="0.3">
      <c r="A86" s="33"/>
      <c r="B86" s="33"/>
      <c r="C86" s="31" t="s">
        <v>250</v>
      </c>
      <c r="D86" s="172"/>
      <c r="E86" s="1">
        <v>3</v>
      </c>
    </row>
    <row r="87" spans="1:5" x14ac:dyDescent="0.25">
      <c r="A87" s="131" t="s">
        <v>239</v>
      </c>
      <c r="B87" s="89" t="s">
        <v>110</v>
      </c>
      <c r="C87" s="89" t="s">
        <v>7</v>
      </c>
      <c r="D87" s="166">
        <v>6</v>
      </c>
      <c r="E87" s="1">
        <v>0</v>
      </c>
    </row>
    <row r="88" spans="1:5" ht="24.75" thickBot="1" x14ac:dyDescent="0.3">
      <c r="A88" s="128" t="s">
        <v>162</v>
      </c>
      <c r="B88" s="91" t="s">
        <v>163</v>
      </c>
      <c r="C88" s="91" t="s">
        <v>164</v>
      </c>
      <c r="D88" s="167"/>
      <c r="E88" s="1">
        <v>1</v>
      </c>
    </row>
    <row r="89" spans="1:5" x14ac:dyDescent="0.25">
      <c r="A89" s="128"/>
      <c r="B89" s="91"/>
      <c r="C89" s="91" t="s">
        <v>165</v>
      </c>
      <c r="D89" s="31"/>
    </row>
    <row r="90" spans="1:5" ht="15.75" thickBot="1" x14ac:dyDescent="0.3">
      <c r="A90" s="128"/>
      <c r="B90" s="90"/>
      <c r="C90" s="90" t="s">
        <v>166</v>
      </c>
      <c r="D90" s="32"/>
    </row>
    <row r="91" spans="1:5" ht="24" x14ac:dyDescent="0.25">
      <c r="A91" s="116"/>
      <c r="B91" s="89" t="s">
        <v>167</v>
      </c>
      <c r="C91" s="89" t="s">
        <v>7</v>
      </c>
      <c r="D91" s="89"/>
    </row>
    <row r="92" spans="1:5" x14ac:dyDescent="0.25">
      <c r="A92" s="116"/>
      <c r="B92" s="91"/>
      <c r="C92" s="91" t="s">
        <v>168</v>
      </c>
      <c r="D92" s="91"/>
    </row>
    <row r="93" spans="1:5" x14ac:dyDescent="0.25">
      <c r="A93" s="116"/>
      <c r="B93" s="91"/>
      <c r="C93" s="91" t="s">
        <v>169</v>
      </c>
      <c r="D93" s="91"/>
    </row>
    <row r="94" spans="1:5" x14ac:dyDescent="0.25">
      <c r="A94" s="116"/>
      <c r="B94" s="91"/>
      <c r="C94" s="91" t="s">
        <v>170</v>
      </c>
      <c r="D94" s="91"/>
    </row>
    <row r="95" spans="1:5" ht="15.75" thickBot="1" x14ac:dyDescent="0.3">
      <c r="A95" s="116"/>
      <c r="B95" s="91"/>
      <c r="C95" s="91" t="s">
        <v>171</v>
      </c>
      <c r="D95" s="91"/>
    </row>
    <row r="96" spans="1:5" ht="24" x14ac:dyDescent="0.25">
      <c r="A96" s="131" t="s">
        <v>240</v>
      </c>
      <c r="B96" s="89" t="s">
        <v>172</v>
      </c>
      <c r="C96" s="132" t="s">
        <v>173</v>
      </c>
      <c r="D96" s="89"/>
    </row>
    <row r="97" spans="1:5" x14ac:dyDescent="0.25">
      <c r="A97" s="128"/>
      <c r="B97" s="91"/>
      <c r="C97" s="116" t="s">
        <v>174</v>
      </c>
      <c r="D97" s="91"/>
    </row>
    <row r="98" spans="1:5" x14ac:dyDescent="0.25">
      <c r="A98" s="128"/>
      <c r="B98" s="91"/>
      <c r="C98" s="116" t="s">
        <v>175</v>
      </c>
      <c r="D98" s="91"/>
    </row>
    <row r="99" spans="1:5" x14ac:dyDescent="0.25">
      <c r="A99" s="128"/>
      <c r="B99" s="91"/>
      <c r="C99" s="116" t="s">
        <v>176</v>
      </c>
      <c r="D99" s="91"/>
    </row>
    <row r="100" spans="1:5" ht="15.75" thickBot="1" x14ac:dyDescent="0.3">
      <c r="A100" s="129"/>
      <c r="B100" s="90"/>
      <c r="C100" s="130" t="s">
        <v>177</v>
      </c>
      <c r="D100" s="90"/>
    </row>
    <row r="101" spans="1:5" ht="36" x14ac:dyDescent="0.25">
      <c r="A101" s="89" t="s">
        <v>241</v>
      </c>
      <c r="B101" s="89" t="s">
        <v>178</v>
      </c>
      <c r="C101" s="89" t="s">
        <v>179</v>
      </c>
      <c r="D101" s="89"/>
    </row>
    <row r="102" spans="1:5" x14ac:dyDescent="0.25">
      <c r="A102" s="91"/>
      <c r="B102" s="91"/>
      <c r="C102" s="91" t="s">
        <v>180</v>
      </c>
      <c r="D102" s="91"/>
    </row>
    <row r="103" spans="1:5" x14ac:dyDescent="0.25">
      <c r="A103" s="91"/>
      <c r="B103" s="91"/>
      <c r="C103" s="91" t="s">
        <v>181</v>
      </c>
      <c r="D103" s="91"/>
    </row>
    <row r="104" spans="1:5" ht="15.75" thickBot="1" x14ac:dyDescent="0.3">
      <c r="A104" s="90"/>
      <c r="B104" s="90"/>
      <c r="C104" s="90" t="s">
        <v>182</v>
      </c>
      <c r="D104" s="90"/>
    </row>
    <row r="105" spans="1:5" ht="15.75" thickBot="1" x14ac:dyDescent="0.3">
      <c r="A105" s="168" t="s">
        <v>111</v>
      </c>
      <c r="B105" s="168"/>
      <c r="C105" s="168"/>
    </row>
    <row r="106" spans="1:5" ht="15.75" thickBot="1" x14ac:dyDescent="0.3">
      <c r="A106" s="35" t="s">
        <v>2</v>
      </c>
      <c r="B106" s="36" t="s">
        <v>14</v>
      </c>
      <c r="C106" s="36" t="s">
        <v>15</v>
      </c>
      <c r="D106" s="36" t="s">
        <v>16</v>
      </c>
    </row>
    <row r="107" spans="1:5" x14ac:dyDescent="0.25">
      <c r="A107" s="37" t="s">
        <v>183</v>
      </c>
      <c r="B107" s="38" t="s">
        <v>184</v>
      </c>
      <c r="C107" s="38" t="s">
        <v>7</v>
      </c>
      <c r="D107" s="169">
        <v>3</v>
      </c>
      <c r="E107" s="1">
        <v>0</v>
      </c>
    </row>
    <row r="108" spans="1:5" ht="24" x14ac:dyDescent="0.25">
      <c r="A108" s="37" t="s">
        <v>46</v>
      </c>
      <c r="B108" s="38" t="s">
        <v>47</v>
      </c>
      <c r="C108" s="38" t="s">
        <v>53</v>
      </c>
      <c r="D108" s="170"/>
      <c r="E108" s="1">
        <v>1</v>
      </c>
    </row>
    <row r="109" spans="1:5" x14ac:dyDescent="0.25">
      <c r="A109" s="40"/>
      <c r="B109" s="42"/>
      <c r="C109" s="38" t="s">
        <v>54</v>
      </c>
      <c r="D109" s="170"/>
      <c r="E109" s="1">
        <v>2</v>
      </c>
    </row>
    <row r="110" spans="1:5" x14ac:dyDescent="0.25">
      <c r="A110" s="40"/>
      <c r="B110" s="42"/>
      <c r="C110" s="38" t="s">
        <v>55</v>
      </c>
      <c r="D110" s="170"/>
      <c r="E110" s="1">
        <v>3</v>
      </c>
    </row>
    <row r="111" spans="1:5" x14ac:dyDescent="0.25">
      <c r="A111" s="40"/>
      <c r="B111" s="42"/>
      <c r="C111" s="38" t="s">
        <v>56</v>
      </c>
      <c r="D111" s="170"/>
      <c r="E111" s="1">
        <v>4</v>
      </c>
    </row>
    <row r="112" spans="1:5" ht="15.75" thickBot="1" x14ac:dyDescent="0.3">
      <c r="A112" s="40"/>
      <c r="B112" s="43"/>
      <c r="C112" s="44"/>
      <c r="D112" s="170"/>
    </row>
    <row r="113" spans="1:5" x14ac:dyDescent="0.25">
      <c r="A113" s="40"/>
      <c r="B113" s="38" t="s">
        <v>112</v>
      </c>
      <c r="C113" s="38" t="s">
        <v>7</v>
      </c>
      <c r="D113" s="170"/>
      <c r="E113" s="1">
        <v>0</v>
      </c>
    </row>
    <row r="114" spans="1:5" x14ac:dyDescent="0.25">
      <c r="A114" s="40"/>
      <c r="B114" s="38" t="s">
        <v>48</v>
      </c>
      <c r="C114" s="38" t="s">
        <v>57</v>
      </c>
      <c r="D114" s="170"/>
      <c r="E114" s="1">
        <v>1</v>
      </c>
    </row>
    <row r="115" spans="1:5" x14ac:dyDescent="0.25">
      <c r="A115" s="40"/>
      <c r="B115" s="42"/>
      <c r="C115" s="38" t="s">
        <v>58</v>
      </c>
      <c r="D115" s="170"/>
      <c r="E115" s="1">
        <v>2</v>
      </c>
    </row>
    <row r="116" spans="1:5" x14ac:dyDescent="0.25">
      <c r="A116" s="40"/>
      <c r="B116" s="42"/>
      <c r="C116" s="38" t="s">
        <v>59</v>
      </c>
      <c r="D116" s="170"/>
      <c r="E116" s="1">
        <v>3</v>
      </c>
    </row>
    <row r="117" spans="1:5" ht="15.75" thickBot="1" x14ac:dyDescent="0.3">
      <c r="A117" s="41"/>
      <c r="B117" s="43"/>
      <c r="C117" s="39" t="s">
        <v>60</v>
      </c>
      <c r="D117" s="171"/>
      <c r="E117" s="1">
        <v>4</v>
      </c>
    </row>
    <row r="118" spans="1:5" x14ac:dyDescent="0.25">
      <c r="A118" s="37" t="s">
        <v>113</v>
      </c>
      <c r="B118" s="38" t="s">
        <v>114</v>
      </c>
      <c r="C118" s="169"/>
      <c r="D118" s="169">
        <v>3</v>
      </c>
    </row>
    <row r="119" spans="1:5" ht="15.75" thickBot="1" x14ac:dyDescent="0.3">
      <c r="A119" s="37" t="s">
        <v>49</v>
      </c>
      <c r="B119" s="39" t="s">
        <v>50</v>
      </c>
      <c r="C119" s="170"/>
      <c r="D119" s="170"/>
    </row>
    <row r="120" spans="1:5" x14ac:dyDescent="0.25">
      <c r="A120" s="40"/>
      <c r="B120" s="38" t="s">
        <v>115</v>
      </c>
      <c r="C120" s="170"/>
      <c r="D120" s="170"/>
    </row>
    <row r="121" spans="1:5" ht="15.75" thickBot="1" x14ac:dyDescent="0.3">
      <c r="A121" s="40"/>
      <c r="B121" s="39" t="s">
        <v>51</v>
      </c>
      <c r="C121" s="170"/>
      <c r="D121" s="170"/>
    </row>
    <row r="122" spans="1:5" x14ac:dyDescent="0.25">
      <c r="A122" s="40"/>
      <c r="B122" s="38" t="s">
        <v>116</v>
      </c>
      <c r="C122" s="170"/>
      <c r="D122" s="170"/>
    </row>
    <row r="123" spans="1:5" ht="15.75" thickBot="1" x14ac:dyDescent="0.3">
      <c r="A123" s="41"/>
      <c r="B123" s="39" t="s">
        <v>52</v>
      </c>
      <c r="C123" s="171"/>
      <c r="D123" s="171"/>
    </row>
  </sheetData>
  <mergeCells count="22">
    <mergeCell ref="A1:D1"/>
    <mergeCell ref="A12:C12"/>
    <mergeCell ref="D14:D17"/>
    <mergeCell ref="D18:D21"/>
    <mergeCell ref="D3:D4"/>
    <mergeCell ref="D5:D9"/>
    <mergeCell ref="D10:D11"/>
    <mergeCell ref="D83:D86"/>
    <mergeCell ref="A33:C33"/>
    <mergeCell ref="D39:D43"/>
    <mergeCell ref="D44:D47"/>
    <mergeCell ref="D22:D23"/>
    <mergeCell ref="D48:D50"/>
    <mergeCell ref="D51:D56"/>
    <mergeCell ref="D57:D62"/>
    <mergeCell ref="A69:C69"/>
    <mergeCell ref="D77:D78"/>
    <mergeCell ref="D87:D88"/>
    <mergeCell ref="A105:C105"/>
    <mergeCell ref="D107:D117"/>
    <mergeCell ref="C118:C123"/>
    <mergeCell ref="D118:D123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/>
  <dimension ref="A1:Q23"/>
  <sheetViews>
    <sheetView showGridLines="0" workbookViewId="0">
      <selection activeCell="I20" sqref="I20"/>
    </sheetView>
  </sheetViews>
  <sheetFormatPr baseColWidth="10" defaultColWidth="9.140625" defaultRowHeight="15" x14ac:dyDescent="0.25"/>
  <cols>
    <col min="6" max="6" width="14.140625" bestFit="1" customWidth="1"/>
    <col min="7" max="7" width="12.85546875" customWidth="1"/>
    <col min="8" max="8" width="23" customWidth="1"/>
    <col min="9" max="9" width="9.5703125" customWidth="1"/>
  </cols>
  <sheetData>
    <row r="1" spans="1:17" ht="18.75" x14ac:dyDescent="0.3">
      <c r="A1" s="67">
        <v>11</v>
      </c>
      <c r="B1" s="65"/>
      <c r="C1" s="65"/>
      <c r="D1" s="65"/>
      <c r="E1" s="65"/>
      <c r="F1" s="66" t="s">
        <v>73</v>
      </c>
      <c r="G1" s="76">
        <f>RIPEC!Q6/10</f>
        <v>0</v>
      </c>
      <c r="J1" s="65"/>
      <c r="K1" s="65"/>
      <c r="L1" s="65"/>
      <c r="M1" s="65"/>
      <c r="N1" s="65"/>
      <c r="O1" s="65"/>
      <c r="P1" s="65"/>
      <c r="Q1" s="65"/>
    </row>
    <row r="2" spans="1:17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1:17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17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</row>
    <row r="8" spans="1:17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</row>
    <row r="9" spans="1:17" x14ac:dyDescent="0.25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</row>
    <row r="10" spans="1:17" x14ac:dyDescent="0.25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7" x14ac:dyDescent="0.25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17" x14ac:dyDescent="0.25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</row>
    <row r="13" spans="1:17" x14ac:dyDescent="0.25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</row>
    <row r="14" spans="1:17" x14ac:dyDescent="0.25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17" x14ac:dyDescent="0.25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17" x14ac:dyDescent="0.2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</row>
    <row r="17" spans="1:17" x14ac:dyDescent="0.25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1:17" x14ac:dyDescent="0.25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</row>
    <row r="19" spans="1:17" x14ac:dyDescent="0.25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</row>
    <row r="20" spans="1:17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</row>
    <row r="21" spans="1:17" x14ac:dyDescent="0.25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</row>
    <row r="22" spans="1:17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3" spans="1:17" x14ac:dyDescent="0.25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J10"/>
  <sheetViews>
    <sheetView showGridLines="0" zoomScale="105" zoomScaleNormal="105" workbookViewId="0">
      <selection activeCell="P8" sqref="P8"/>
    </sheetView>
  </sheetViews>
  <sheetFormatPr baseColWidth="10" defaultColWidth="9.140625" defaultRowHeight="15" x14ac:dyDescent="0.25"/>
  <cols>
    <col min="2" max="2" width="11.7109375" bestFit="1" customWidth="1"/>
    <col min="5" max="7" width="15.7109375" customWidth="1"/>
    <col min="9" max="9" width="18" bestFit="1" customWidth="1"/>
  </cols>
  <sheetData>
    <row r="1" spans="1:10" ht="15" customHeight="1" x14ac:dyDescent="0.25">
      <c r="A1" s="184" t="s">
        <v>76</v>
      </c>
      <c r="B1" s="184"/>
      <c r="C1" s="184"/>
      <c r="E1" s="185" t="s">
        <v>77</v>
      </c>
      <c r="F1" s="185"/>
      <c r="G1" s="185"/>
      <c r="I1" s="185" t="s">
        <v>78</v>
      </c>
      <c r="J1" s="185"/>
    </row>
    <row r="2" spans="1:10" ht="15" customHeight="1" x14ac:dyDescent="0.25">
      <c r="A2" s="72" t="s">
        <v>79</v>
      </c>
      <c r="B2" s="72" t="s">
        <v>80</v>
      </c>
      <c r="C2" s="72" t="s">
        <v>81</v>
      </c>
      <c r="E2" s="72" t="s">
        <v>3</v>
      </c>
      <c r="F2" s="72" t="s">
        <v>82</v>
      </c>
      <c r="G2" s="72" t="s">
        <v>83</v>
      </c>
      <c r="I2" s="73" t="s">
        <v>75</v>
      </c>
      <c r="J2" s="73" t="s">
        <v>81</v>
      </c>
    </row>
    <row r="3" spans="1:10" x14ac:dyDescent="0.25">
      <c r="A3" s="74" t="s">
        <v>84</v>
      </c>
      <c r="B3" s="74">
        <f>C3-1</f>
        <v>0</v>
      </c>
      <c r="C3" s="74">
        <f>VLOOKUP(E3,$I$3:$J$7,2,1)</f>
        <v>1</v>
      </c>
      <c r="E3" s="60">
        <f>'Score Meter-v2'!G1</f>
        <v>0</v>
      </c>
      <c r="F3" s="60">
        <v>0</v>
      </c>
      <c r="G3" s="60">
        <f>2-SUM(E3:F3)</f>
        <v>2</v>
      </c>
      <c r="I3" s="60">
        <v>0</v>
      </c>
      <c r="J3" s="74">
        <v>1</v>
      </c>
    </row>
    <row r="4" spans="1:10" x14ac:dyDescent="0.25">
      <c r="A4" s="75" t="s">
        <v>85</v>
      </c>
      <c r="B4" s="75">
        <f>IF($C$3=ROW(A1),1,0)</f>
        <v>1</v>
      </c>
      <c r="I4" s="60">
        <v>0.2</v>
      </c>
      <c r="J4" s="74">
        <v>2</v>
      </c>
    </row>
    <row r="5" spans="1:10" x14ac:dyDescent="0.25">
      <c r="A5" s="75" t="s">
        <v>86</v>
      </c>
      <c r="B5" s="75">
        <f t="shared" ref="B5:B8" si="0">IF($C$3=ROW(B2),1,0)</f>
        <v>0</v>
      </c>
      <c r="I5" s="60">
        <v>0.4</v>
      </c>
      <c r="J5" s="74">
        <v>3</v>
      </c>
    </row>
    <row r="6" spans="1:10" x14ac:dyDescent="0.25">
      <c r="A6" s="75" t="s">
        <v>87</v>
      </c>
      <c r="B6" s="75">
        <f t="shared" si="0"/>
        <v>0</v>
      </c>
      <c r="E6" s="185" t="s">
        <v>88</v>
      </c>
      <c r="F6" s="185"/>
      <c r="G6" s="185"/>
      <c r="I6" s="60">
        <v>0.6</v>
      </c>
      <c r="J6" s="74">
        <v>4</v>
      </c>
    </row>
    <row r="7" spans="1:10" x14ac:dyDescent="0.25">
      <c r="A7" s="75" t="s">
        <v>89</v>
      </c>
      <c r="B7" s="75">
        <f t="shared" si="0"/>
        <v>0</v>
      </c>
      <c r="E7" s="72" t="s">
        <v>3</v>
      </c>
      <c r="F7" s="72" t="s">
        <v>82</v>
      </c>
      <c r="G7" s="72" t="s">
        <v>83</v>
      </c>
      <c r="I7" s="60">
        <v>0.8</v>
      </c>
      <c r="J7" s="74">
        <v>5</v>
      </c>
    </row>
    <row r="8" spans="1:10" x14ac:dyDescent="0.25">
      <c r="A8" s="75" t="s">
        <v>90</v>
      </c>
      <c r="B8" s="75">
        <f t="shared" si="0"/>
        <v>0</v>
      </c>
      <c r="E8" s="60">
        <f>'[2]Sales Score Meter-v1'!I1</f>
        <v>0.45</v>
      </c>
      <c r="F8" s="60">
        <v>0</v>
      </c>
      <c r="G8" s="60">
        <f>2-SUM(E8:F8)</f>
        <v>1.55</v>
      </c>
    </row>
    <row r="9" spans="1:10" x14ac:dyDescent="0.25">
      <c r="A9" s="74" t="s">
        <v>91</v>
      </c>
      <c r="B9" s="74">
        <f>B10-SUM(B3:B8)</f>
        <v>4</v>
      </c>
    </row>
    <row r="10" spans="1:10" x14ac:dyDescent="0.25">
      <c r="A10" s="74" t="s">
        <v>92</v>
      </c>
      <c r="B10" s="74">
        <v>5</v>
      </c>
    </row>
  </sheetData>
  <mergeCells count="4">
    <mergeCell ref="A1:C1"/>
    <mergeCell ref="E1:G1"/>
    <mergeCell ref="I1:J1"/>
    <mergeCell ref="E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RIPEC</vt:lpstr>
      <vt:lpstr>Percentage</vt:lpstr>
      <vt:lpstr>Variables</vt:lpstr>
      <vt:lpstr>Score Meter-v2</vt:lpstr>
      <vt:lpstr>Support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2025-06-05T22:35:22Z</dcterms:modified>
</cp:coreProperties>
</file>